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415" windowHeight="5130" activeTab="4"/>
  </bookViews>
  <sheets>
    <sheet name="Mengitung Volume" sheetId="1" r:id="rId1"/>
    <sheet name="BIAYA" sheetId="2" r:id="rId2"/>
    <sheet name="Bahan" sheetId="4" r:id="rId3"/>
    <sheet name="Upah" sheetId="5" r:id="rId4"/>
    <sheet name="Analisa" sheetId="3" r:id="rId5"/>
  </sheets>
  <externalReferences>
    <externalReference r:id="rId6"/>
  </externalReferences>
  <definedNames>
    <definedName name="KTB">[1]Upah!#REF!</definedName>
    <definedName name="M">[1]Upah!$D$11</definedName>
    <definedName name="P">[1]Upah!$D$9</definedName>
    <definedName name="PST">[1]Upah!#REF!</definedName>
    <definedName name="TBST">[1]Upah!#REF!</definedName>
    <definedName name="TBT">[1]Upah!#REF!</definedName>
    <definedName name="TG">[1]Upah!$D$10</definedName>
    <definedName name="TKT">[1]Upah!#REF!</definedName>
  </definedNames>
  <calcPr calcId="124519"/>
</workbook>
</file>

<file path=xl/calcChain.xml><?xml version="1.0" encoding="utf-8"?>
<calcChain xmlns="http://schemas.openxmlformats.org/spreadsheetml/2006/main">
  <c r="C33" i="2"/>
  <c r="E45"/>
  <c r="C41"/>
  <c r="C40"/>
  <c r="C37"/>
  <c r="C36"/>
  <c r="C35"/>
  <c r="C39" s="1"/>
  <c r="I40" i="3"/>
  <c r="E38" i="2" s="1"/>
  <c r="I39" i="3"/>
  <c r="J39" s="1"/>
  <c r="F38"/>
  <c r="C38" i="2" l="1"/>
  <c r="F38"/>
  <c r="J40" i="3"/>
  <c r="E37" i="2"/>
  <c r="F37" s="1"/>
  <c r="C32" l="1"/>
  <c r="C30"/>
  <c r="C28"/>
  <c r="C26"/>
  <c r="C27" s="1"/>
  <c r="C29" s="1"/>
  <c r="B27"/>
  <c r="D27"/>
  <c r="B28"/>
  <c r="D28"/>
  <c r="B29"/>
  <c r="D29"/>
  <c r="B30"/>
  <c r="D30"/>
  <c r="B31"/>
  <c r="D31"/>
  <c r="B32"/>
  <c r="D32"/>
  <c r="B33"/>
  <c r="D33"/>
  <c r="C17"/>
  <c r="C23" s="1"/>
  <c r="I20" i="3"/>
  <c r="E10" i="2" s="1"/>
  <c r="D18"/>
  <c r="D19"/>
  <c r="D20"/>
  <c r="D21"/>
  <c r="D22"/>
  <c r="D23"/>
  <c r="B18"/>
  <c r="B19"/>
  <c r="B20"/>
  <c r="B21"/>
  <c r="B22"/>
  <c r="B23"/>
  <c r="C4"/>
  <c r="J383" i="3"/>
  <c r="I377"/>
  <c r="J377" s="1"/>
  <c r="J382" s="1"/>
  <c r="J375"/>
  <c r="I373"/>
  <c r="J373" s="1"/>
  <c r="I372"/>
  <c r="J372" s="1"/>
  <c r="I371"/>
  <c r="J371" s="1"/>
  <c r="I370"/>
  <c r="J370" s="1"/>
  <c r="I367"/>
  <c r="J367" s="1"/>
  <c r="J374" s="1"/>
  <c r="J365"/>
  <c r="I359"/>
  <c r="J359" s="1"/>
  <c r="J364" s="1"/>
  <c r="J357"/>
  <c r="I355"/>
  <c r="I363" s="1"/>
  <c r="I381" s="1"/>
  <c r="J381" s="1"/>
  <c r="I354"/>
  <c r="I362" s="1"/>
  <c r="I380" s="1"/>
  <c r="J380" s="1"/>
  <c r="I353"/>
  <c r="J353" s="1"/>
  <c r="I352"/>
  <c r="I360" s="1"/>
  <c r="I378" s="1"/>
  <c r="J378" s="1"/>
  <c r="I351"/>
  <c r="I369" s="1"/>
  <c r="J369" s="1"/>
  <c r="I350"/>
  <c r="I368" s="1"/>
  <c r="J368" s="1"/>
  <c r="I349"/>
  <c r="J349" s="1"/>
  <c r="J356" s="1"/>
  <c r="J347"/>
  <c r="I345"/>
  <c r="J345" s="1"/>
  <c r="J341"/>
  <c r="I339"/>
  <c r="J339" s="1"/>
  <c r="I338"/>
  <c r="J338" s="1"/>
  <c r="I337"/>
  <c r="I343" s="1"/>
  <c r="J343" s="1"/>
  <c r="J346" s="1"/>
  <c r="J335"/>
  <c r="I333"/>
  <c r="J333" s="1"/>
  <c r="I326"/>
  <c r="J326" s="1"/>
  <c r="I325"/>
  <c r="I332" s="1"/>
  <c r="J332" s="1"/>
  <c r="J334" s="1"/>
  <c r="F325"/>
  <c r="I319"/>
  <c r="J319" s="1"/>
  <c r="J316"/>
  <c r="I314"/>
  <c r="J314" s="1"/>
  <c r="E312"/>
  <c r="J310"/>
  <c r="I308"/>
  <c r="J308" s="1"/>
  <c r="J305"/>
  <c r="I303"/>
  <c r="J303" s="1"/>
  <c r="I302"/>
  <c r="J302" s="1"/>
  <c r="J304" s="1"/>
  <c r="J300"/>
  <c r="I291"/>
  <c r="J291" s="1"/>
  <c r="J299" s="1"/>
  <c r="J289"/>
  <c r="I286"/>
  <c r="I297" s="1"/>
  <c r="J297" s="1"/>
  <c r="I285"/>
  <c r="J285" s="1"/>
  <c r="I284"/>
  <c r="I295" s="1"/>
  <c r="J295" s="1"/>
  <c r="I283"/>
  <c r="J283" s="1"/>
  <c r="I282"/>
  <c r="I293" s="1"/>
  <c r="J293" s="1"/>
  <c r="I281"/>
  <c r="J281" s="1"/>
  <c r="I280"/>
  <c r="J280" s="1"/>
  <c r="J278"/>
  <c r="I276"/>
  <c r="J276" s="1"/>
  <c r="I275"/>
  <c r="J275" s="1"/>
  <c r="I274"/>
  <c r="J274" s="1"/>
  <c r="I273"/>
  <c r="J273" s="1"/>
  <c r="I272"/>
  <c r="J272" s="1"/>
  <c r="J277" s="1"/>
  <c r="J270"/>
  <c r="I268"/>
  <c r="J268" s="1"/>
  <c r="I267"/>
  <c r="J267" s="1"/>
  <c r="I266"/>
  <c r="J266" s="1"/>
  <c r="I265"/>
  <c r="J265" s="1"/>
  <c r="I264"/>
  <c r="J264" s="1"/>
  <c r="J269" s="1"/>
  <c r="J262"/>
  <c r="I260"/>
  <c r="J260" s="1"/>
  <c r="I259"/>
  <c r="J259" s="1"/>
  <c r="I258"/>
  <c r="J258" s="1"/>
  <c r="I257"/>
  <c r="J257" s="1"/>
  <c r="J256"/>
  <c r="J255"/>
  <c r="J254"/>
  <c r="J253"/>
  <c r="J252"/>
  <c r="J251"/>
  <c r="J250"/>
  <c r="J249"/>
  <c r="J248"/>
  <c r="J247"/>
  <c r="I243"/>
  <c r="J243" s="1"/>
  <c r="I242"/>
  <c r="J242" s="1"/>
  <c r="I241"/>
  <c r="J241" s="1"/>
  <c r="I240"/>
  <c r="J240" s="1"/>
  <c r="I239"/>
  <c r="J239" s="1"/>
  <c r="I237"/>
  <c r="J237" s="1"/>
  <c r="J244" s="1"/>
  <c r="J235"/>
  <c r="I233"/>
  <c r="J233" s="1"/>
  <c r="I232"/>
  <c r="J232" s="1"/>
  <c r="I231"/>
  <c r="J231" s="1"/>
  <c r="I230"/>
  <c r="J230" s="1"/>
  <c r="I229"/>
  <c r="J229" s="1"/>
  <c r="J234" s="1"/>
  <c r="J227"/>
  <c r="J217"/>
  <c r="I215"/>
  <c r="I225" s="1"/>
  <c r="J225" s="1"/>
  <c r="I214"/>
  <c r="I224" s="1"/>
  <c r="J224" s="1"/>
  <c r="I213"/>
  <c r="I223" s="1"/>
  <c r="J223" s="1"/>
  <c r="I212"/>
  <c r="I222" s="1"/>
  <c r="J222" s="1"/>
  <c r="I211"/>
  <c r="I221" s="1"/>
  <c r="J221" s="1"/>
  <c r="I210"/>
  <c r="I220" s="1"/>
  <c r="J220" s="1"/>
  <c r="I209"/>
  <c r="I219" s="1"/>
  <c r="J219" s="1"/>
  <c r="J226" s="1"/>
  <c r="J207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J206" s="1"/>
  <c r="J194"/>
  <c r="I192"/>
  <c r="J192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J193" s="1"/>
  <c r="J183"/>
  <c r="I181"/>
  <c r="J181" s="1"/>
  <c r="I180"/>
  <c r="J180" s="1"/>
  <c r="I179"/>
  <c r="J179" s="1"/>
  <c r="I178"/>
  <c r="J178" s="1"/>
  <c r="I177"/>
  <c r="J177" s="1"/>
  <c r="I176"/>
  <c r="J176" s="1"/>
  <c r="J173"/>
  <c r="I171"/>
  <c r="J171" s="1"/>
  <c r="I170"/>
  <c r="J170" s="1"/>
  <c r="I169"/>
  <c r="J169" s="1"/>
  <c r="I168"/>
  <c r="J168" s="1"/>
  <c r="I167"/>
  <c r="J167" s="1"/>
  <c r="I166"/>
  <c r="J166" s="1"/>
  <c r="I165"/>
  <c r="I175" s="1"/>
  <c r="J175" s="1"/>
  <c r="J182" s="1"/>
  <c r="J163"/>
  <c r="I161"/>
  <c r="J161" s="1"/>
  <c r="I160"/>
  <c r="J160" s="1"/>
  <c r="I159"/>
  <c r="J159" s="1"/>
  <c r="I158"/>
  <c r="J158" s="1"/>
  <c r="I156"/>
  <c r="J156" s="1"/>
  <c r="I155"/>
  <c r="J155" s="1"/>
  <c r="J153"/>
  <c r="I139"/>
  <c r="I150" s="1"/>
  <c r="J150" s="1"/>
  <c r="I138"/>
  <c r="I149" s="1"/>
  <c r="J149" s="1"/>
  <c r="I137"/>
  <c r="I148" s="1"/>
  <c r="J148" s="1"/>
  <c r="I136"/>
  <c r="J136" s="1"/>
  <c r="I135"/>
  <c r="I146" s="1"/>
  <c r="J146" s="1"/>
  <c r="I134"/>
  <c r="I145" s="1"/>
  <c r="J145" s="1"/>
  <c r="I133"/>
  <c r="I144" s="1"/>
  <c r="J144" s="1"/>
  <c r="J13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29" s="1"/>
  <c r="J129" s="1"/>
  <c r="J115"/>
  <c r="I99"/>
  <c r="J99" s="1"/>
  <c r="J95"/>
  <c r="F89"/>
  <c r="I88"/>
  <c r="E18" i="2" s="1"/>
  <c r="J86" i="3"/>
  <c r="I54"/>
  <c r="I64" s="1"/>
  <c r="I52"/>
  <c r="I62" s="1"/>
  <c r="I51"/>
  <c r="I61" s="1"/>
  <c r="I49"/>
  <c r="I59" s="1"/>
  <c r="I48"/>
  <c r="I68" s="1"/>
  <c r="J68" s="1"/>
  <c r="I31"/>
  <c r="I50" s="1"/>
  <c r="I25"/>
  <c r="I34" s="1"/>
  <c r="I23"/>
  <c r="I32" s="1"/>
  <c r="I22"/>
  <c r="E12" i="2" s="1"/>
  <c r="I21" i="3"/>
  <c r="I30" s="1"/>
  <c r="I16"/>
  <c r="J16" s="1"/>
  <c r="I15"/>
  <c r="I24" s="1"/>
  <c r="E14" i="2" s="1"/>
  <c r="I14" i="3"/>
  <c r="J14" s="1"/>
  <c r="I13"/>
  <c r="J13" s="1"/>
  <c r="I12"/>
  <c r="J12" s="1"/>
  <c r="I7"/>
  <c r="J7" s="1"/>
  <c r="I6"/>
  <c r="J6" s="1"/>
  <c r="J49" l="1"/>
  <c r="J21"/>
  <c r="J133"/>
  <c r="J52"/>
  <c r="J139"/>
  <c r="I157"/>
  <c r="J157" s="1"/>
  <c r="J34"/>
  <c r="I43"/>
  <c r="I361"/>
  <c r="I379" s="1"/>
  <c r="J379" s="1"/>
  <c r="J135"/>
  <c r="J210"/>
  <c r="J212"/>
  <c r="J214"/>
  <c r="J325"/>
  <c r="J327" s="1"/>
  <c r="J328" s="1"/>
  <c r="J350"/>
  <c r="J352"/>
  <c r="J354"/>
  <c r="E15" i="2"/>
  <c r="J32" i="3"/>
  <c r="I41"/>
  <c r="J15"/>
  <c r="J17" s="1"/>
  <c r="J18" s="1"/>
  <c r="J31"/>
  <c r="J165"/>
  <c r="J172" s="1"/>
  <c r="J209"/>
  <c r="J216" s="1"/>
  <c r="J211"/>
  <c r="J213"/>
  <c r="J215"/>
  <c r="J351"/>
  <c r="J30"/>
  <c r="I38"/>
  <c r="I8"/>
  <c r="J8" s="1"/>
  <c r="F7" i="2" s="1"/>
  <c r="J261" i="3"/>
  <c r="J23"/>
  <c r="J137"/>
  <c r="I147"/>
  <c r="J147" s="1"/>
  <c r="I151" s="1"/>
  <c r="J151" s="1"/>
  <c r="I238"/>
  <c r="J238" s="1"/>
  <c r="E27" i="2"/>
  <c r="F27" s="1"/>
  <c r="J162" i="3"/>
  <c r="E11" i="2"/>
  <c r="J22" i="3"/>
  <c r="J25"/>
  <c r="J48"/>
  <c r="J51"/>
  <c r="J54"/>
  <c r="J134"/>
  <c r="J138"/>
  <c r="J355"/>
  <c r="J88"/>
  <c r="E13" i="2"/>
  <c r="C31"/>
  <c r="C21"/>
  <c r="C20"/>
  <c r="C18"/>
  <c r="F18" s="1"/>
  <c r="C22"/>
  <c r="C19"/>
  <c r="F5"/>
  <c r="F6"/>
  <c r="J20" i="3"/>
  <c r="I29"/>
  <c r="J29" s="1"/>
  <c r="J61"/>
  <c r="I71"/>
  <c r="E30" i="2" s="1"/>
  <c r="F30" s="1"/>
  <c r="J64" i="3"/>
  <c r="I74"/>
  <c r="E33" i="2" s="1"/>
  <c r="I287" i="3"/>
  <c r="J287" s="1"/>
  <c r="J288"/>
  <c r="J245"/>
  <c r="J24"/>
  <c r="I33"/>
  <c r="I42" s="1"/>
  <c r="J50"/>
  <c r="I60"/>
  <c r="J59"/>
  <c r="I69"/>
  <c r="E28" i="2" s="1"/>
  <c r="F28" s="1"/>
  <c r="I72" i="3"/>
  <c r="E31" i="2" s="1"/>
  <c r="J62" i="3"/>
  <c r="J130"/>
  <c r="J282"/>
  <c r="J284"/>
  <c r="J286"/>
  <c r="I344"/>
  <c r="J344" s="1"/>
  <c r="I292"/>
  <c r="J292" s="1"/>
  <c r="I294"/>
  <c r="J294" s="1"/>
  <c r="I296"/>
  <c r="J296" s="1"/>
  <c r="I298"/>
  <c r="J298" s="1"/>
  <c r="I307"/>
  <c r="J337"/>
  <c r="J340" s="1"/>
  <c r="J360"/>
  <c r="J362"/>
  <c r="I58"/>
  <c r="J363"/>
  <c r="J361" l="1"/>
  <c r="J9"/>
  <c r="J10" s="1"/>
  <c r="J329"/>
  <c r="J330" s="1"/>
  <c r="E40" i="2"/>
  <c r="J42" i="3"/>
  <c r="J41"/>
  <c r="E39" i="2"/>
  <c r="E41"/>
  <c r="J43" i="3"/>
  <c r="J26"/>
  <c r="J27" s="1"/>
  <c r="E36" i="2"/>
  <c r="F36" s="1"/>
  <c r="J38" i="3"/>
  <c r="I140"/>
  <c r="J140" s="1"/>
  <c r="J152"/>
  <c r="F33" i="2"/>
  <c r="F31"/>
  <c r="J141" i="3"/>
  <c r="J142" s="1"/>
  <c r="G4" i="2"/>
  <c r="J58" i="3"/>
  <c r="I78"/>
  <c r="J78" s="1"/>
  <c r="I313"/>
  <c r="J307"/>
  <c r="J309" s="1"/>
  <c r="J69"/>
  <c r="I79"/>
  <c r="J33"/>
  <c r="J35" s="1"/>
  <c r="J36" s="1"/>
  <c r="I53"/>
  <c r="J72"/>
  <c r="I82"/>
  <c r="J71"/>
  <c r="I81"/>
  <c r="J81" s="1"/>
  <c r="I70"/>
  <c r="E29" i="2" s="1"/>
  <c r="F29" s="1"/>
  <c r="J60" i="3"/>
  <c r="I84"/>
  <c r="J74"/>
  <c r="E48" i="2" l="1"/>
  <c r="F41"/>
  <c r="E46"/>
  <c r="F40"/>
  <c r="E47"/>
  <c r="F39"/>
  <c r="I80" i="3"/>
  <c r="J70"/>
  <c r="I91"/>
  <c r="E21" i="2" s="1"/>
  <c r="F21" s="1"/>
  <c r="J82" i="3"/>
  <c r="I89"/>
  <c r="E19" i="2" s="1"/>
  <c r="F19" s="1"/>
  <c r="J79" i="3"/>
  <c r="I93"/>
  <c r="E23" i="2" s="1"/>
  <c r="F23" s="1"/>
  <c r="J84" i="3"/>
  <c r="I318"/>
  <c r="J318" s="1"/>
  <c r="J320" s="1"/>
  <c r="J313"/>
  <c r="J315" s="1"/>
  <c r="J53"/>
  <c r="J55" s="1"/>
  <c r="J56" s="1"/>
  <c r="I63"/>
  <c r="G35" i="2" l="1"/>
  <c r="H37" s="1"/>
  <c r="J80" i="3"/>
  <c r="I90"/>
  <c r="E20" i="2" s="1"/>
  <c r="F20" s="1"/>
  <c r="I102" i="3"/>
  <c r="J93"/>
  <c r="J63"/>
  <c r="J65" s="1"/>
  <c r="J66" s="1"/>
  <c r="I73"/>
  <c r="E32" i="2" s="1"/>
  <c r="F32" s="1"/>
  <c r="G26" s="1"/>
  <c r="J321" i="3"/>
  <c r="J322"/>
  <c r="J323" s="1"/>
  <c r="I101"/>
  <c r="J101" s="1"/>
  <c r="I111"/>
  <c r="J111" s="1"/>
  <c r="J91"/>
  <c r="I97"/>
  <c r="J89"/>
  <c r="I109" l="1"/>
  <c r="J109" s="1"/>
  <c r="J97"/>
  <c r="J73"/>
  <c r="J75" s="1"/>
  <c r="J76" s="1"/>
  <c r="I83"/>
  <c r="I98"/>
  <c r="J98" s="1"/>
  <c r="I110"/>
  <c r="J110" s="1"/>
  <c r="J90"/>
  <c r="I113"/>
  <c r="J113" s="1"/>
  <c r="J102"/>
  <c r="J83" l="1"/>
  <c r="J85" s="1"/>
  <c r="I92"/>
  <c r="E22" i="2" s="1"/>
  <c r="F22" s="1"/>
  <c r="G17" s="1"/>
  <c r="I112" i="3" l="1"/>
  <c r="J112" s="1"/>
  <c r="J114" s="1"/>
  <c r="J92"/>
  <c r="J94" s="1"/>
  <c r="I100"/>
  <c r="J100" s="1"/>
  <c r="J103" s="1"/>
  <c r="J104" s="1"/>
  <c r="J105" l="1"/>
  <c r="J106" s="1"/>
  <c r="J107" s="1"/>
  <c r="C33" i="1" l="1"/>
  <c r="C44" i="2" s="1"/>
  <c r="C28" i="1"/>
  <c r="C23"/>
  <c r="C18"/>
  <c r="C12"/>
  <c r="C9" i="2" s="1"/>
  <c r="C7" i="1"/>
  <c r="C12" i="2" l="1"/>
  <c r="F12" s="1"/>
  <c r="C10"/>
  <c r="F10" s="1"/>
  <c r="C15"/>
  <c r="F15" s="1"/>
  <c r="C14"/>
  <c r="F14" s="1"/>
  <c r="C11"/>
  <c r="F11" s="1"/>
  <c r="C13"/>
  <c r="F13" s="1"/>
  <c r="C45"/>
  <c r="F45" s="1"/>
  <c r="C48"/>
  <c r="F48" s="1"/>
  <c r="C46"/>
  <c r="F46" s="1"/>
  <c r="C47"/>
  <c r="F47" s="1"/>
  <c r="G9" l="1"/>
  <c r="G44"/>
  <c r="G51" s="1"/>
</calcChain>
</file>

<file path=xl/comments1.xml><?xml version="1.0" encoding="utf-8"?>
<comments xmlns="http://schemas.openxmlformats.org/spreadsheetml/2006/main">
  <authors>
    <author>user</author>
  </authors>
  <commentList>
    <comment ref="I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<sst xmlns="http://schemas.openxmlformats.org/spreadsheetml/2006/main" count="2376" uniqueCount="1033">
  <si>
    <t>Volume Galian Tanah/Pondasi</t>
  </si>
  <si>
    <t>m'</t>
  </si>
  <si>
    <t>m3</t>
  </si>
  <si>
    <t>cm</t>
  </si>
  <si>
    <t>lebar</t>
  </si>
  <si>
    <t>dalam</t>
  </si>
  <si>
    <t>panjang</t>
  </si>
  <si>
    <t>alas</t>
  </si>
  <si>
    <t>atas</t>
  </si>
  <si>
    <t>tinggi</t>
  </si>
  <si>
    <t xml:space="preserve"> - alas pondasi</t>
  </si>
  <si>
    <t xml:space="preserve"> - atas pondasi</t>
  </si>
  <si>
    <t xml:space="preserve"> - dalam pondasi</t>
  </si>
  <si>
    <t>edit sesuai ukuran di lapangan</t>
  </si>
  <si>
    <t>3</t>
  </si>
  <si>
    <t xml:space="preserve"> - total panjang dinding</t>
  </si>
  <si>
    <t xml:space="preserve"> - total panjang pondasi</t>
  </si>
  <si>
    <t xml:space="preserve"> - lebar galian</t>
  </si>
  <si>
    <t xml:space="preserve"> - dalam galian</t>
  </si>
  <si>
    <t xml:space="preserve"> - total panjang galian</t>
  </si>
  <si>
    <t>total panjang dinding</t>
  </si>
  <si>
    <t>m2</t>
  </si>
  <si>
    <t xml:space="preserve"> - tinggi dinding</t>
  </si>
  <si>
    <t xml:space="preserve"> - panjang lantai</t>
  </si>
  <si>
    <t xml:space="preserve"> - lebar lantai</t>
  </si>
  <si>
    <t xml:space="preserve"> - tebal lantai</t>
  </si>
  <si>
    <t>Volume Pasangan Pondasi Batu kali</t>
  </si>
  <si>
    <t>Luas Pasangan Dinding Bata Merah</t>
  </si>
  <si>
    <t>Volume Lantai Beton Bertulang</t>
  </si>
  <si>
    <t>lebar denah</t>
  </si>
  <si>
    <t>m</t>
  </si>
  <si>
    <t>panjang denah</t>
  </si>
  <si>
    <t>Luas Atap</t>
  </si>
  <si>
    <t>Menghitung Volume/luas Pekerjaan Bangunan</t>
  </si>
  <si>
    <t>Luas Lantai</t>
  </si>
  <si>
    <t>ANALISA HARGA SATUAN PEKERJAAN</t>
  </si>
  <si>
    <t>DAERAH</t>
  </si>
  <si>
    <t>Kode
Upah</t>
  </si>
  <si>
    <t>Kode
bahan</t>
  </si>
  <si>
    <t>Kode1</t>
  </si>
  <si>
    <t>Kode2</t>
  </si>
  <si>
    <t>Kode3</t>
  </si>
  <si>
    <t>NO.</t>
  </si>
  <si>
    <t>URAIAN</t>
  </si>
  <si>
    <t>KOEF</t>
  </si>
  <si>
    <t>SAT.</t>
  </si>
  <si>
    <t>HARGA SAT.</t>
  </si>
  <si>
    <t>JUMLAH</t>
  </si>
  <si>
    <t>Pekerjaan</t>
  </si>
  <si>
    <t>6 = ( 3 x 5 )</t>
  </si>
  <si>
    <t>B002</t>
  </si>
  <si>
    <t>1 M3 PEK.GALIAN TANAH BIASA MAX KEDALAMAN 2 M'</t>
  </si>
  <si>
    <t>P</t>
  </si>
  <si>
    <t>PK03A</t>
  </si>
  <si>
    <t>Pekerja</t>
  </si>
  <si>
    <t>org</t>
  </si>
  <si>
    <t>PK19</t>
  </si>
  <si>
    <t>Mandor</t>
  </si>
  <si>
    <t>LL10</t>
  </si>
  <si>
    <t>Alat Bantu</t>
  </si>
  <si>
    <t>lot</t>
  </si>
  <si>
    <t xml:space="preserve">Jumlah         </t>
  </si>
  <si>
    <t>A008</t>
  </si>
  <si>
    <t xml:space="preserve">Dibulatkan    </t>
  </si>
  <si>
    <t>F001</t>
  </si>
  <si>
    <t>1 M3 PASANGAN  ANSTAMPING BATU BELAH</t>
  </si>
  <si>
    <t>BA12</t>
  </si>
  <si>
    <t>Batu Belah</t>
  </si>
  <si>
    <t>m³</t>
  </si>
  <si>
    <t>BA01</t>
  </si>
  <si>
    <t>Pasir Urug</t>
  </si>
  <si>
    <t>PK01</t>
  </si>
  <si>
    <t>PK04</t>
  </si>
  <si>
    <t>Tukang</t>
  </si>
  <si>
    <t>A050</t>
  </si>
  <si>
    <t>F004</t>
  </si>
  <si>
    <t>1 M3 PASANGAN BATU BELAH 1 : 6</t>
  </si>
  <si>
    <t>BA34</t>
  </si>
  <si>
    <t>P C  (50 kg)</t>
  </si>
  <si>
    <t>zak</t>
  </si>
  <si>
    <t>BA04</t>
  </si>
  <si>
    <t>Pasir Pasang</t>
  </si>
  <si>
    <t>A053</t>
  </si>
  <si>
    <t>F005</t>
  </si>
  <si>
    <t>1 M3 PASANGAN BATU BELAH 1 : 5</t>
  </si>
  <si>
    <t>A054</t>
  </si>
  <si>
    <t>G001</t>
  </si>
  <si>
    <t>1 M2 DINDING KERAMIK 10/20 DAN 20/20 DN PUTIH</t>
  </si>
  <si>
    <t>BL14</t>
  </si>
  <si>
    <t>Keramik KW 1 DN putih</t>
  </si>
  <si>
    <t>m²</t>
  </si>
  <si>
    <t>P.C  (50 kg)</t>
  </si>
  <si>
    <t>Pasir pasang</t>
  </si>
  <si>
    <t>BA42</t>
  </si>
  <si>
    <t>Semen warna</t>
  </si>
  <si>
    <t>kg</t>
  </si>
  <si>
    <t>PK03</t>
  </si>
  <si>
    <t>PK05</t>
  </si>
  <si>
    <t>A062</t>
  </si>
  <si>
    <t>G003</t>
  </si>
  <si>
    <t>1 M2 LANTAI KERAMIK 20/20 BERCORAK/ANTI SLIP KAMAR MANDI</t>
  </si>
  <si>
    <t>BL16</t>
  </si>
  <si>
    <t xml:space="preserve">Keramik KW 1 DN bercorak / anti slip </t>
  </si>
  <si>
    <t>A064</t>
  </si>
  <si>
    <t>G005</t>
  </si>
  <si>
    <t>1 M2 LANTAI KERAMIK 30/30 DN PUTIH POLOS</t>
  </si>
  <si>
    <t>BL19</t>
  </si>
  <si>
    <t>Keramik KW 1 DN putih polos</t>
  </si>
  <si>
    <t>A065</t>
  </si>
  <si>
    <t>G006</t>
  </si>
  <si>
    <t>1 M2 LANTAI KERAMIK 30/30 DN BERCORAK/BERWARNA</t>
  </si>
  <si>
    <t>BL20</t>
  </si>
  <si>
    <t>Keramik KW 1 DN bercorak berwarna</t>
  </si>
  <si>
    <t>A066</t>
  </si>
  <si>
    <t>H004</t>
  </si>
  <si>
    <t>1 M2 PASANGAN BATA MERAH 1 : 5</t>
  </si>
  <si>
    <t>BA23</t>
  </si>
  <si>
    <t>Bata merah</t>
  </si>
  <si>
    <t>bh</t>
  </si>
  <si>
    <t>PK02</t>
  </si>
  <si>
    <t>A074</t>
  </si>
  <si>
    <t>H006</t>
  </si>
  <si>
    <t>1 M2 PASANGAN BATAKO BESAR PRES 8 X 20 X 30 AD 1:4</t>
  </si>
  <si>
    <t>Zak</t>
  </si>
  <si>
    <t>Batako</t>
  </si>
  <si>
    <t>Bh</t>
  </si>
  <si>
    <t>Org</t>
  </si>
  <si>
    <t xml:space="preserve">Mandor </t>
  </si>
  <si>
    <t>Dalam 1 M3</t>
  </si>
  <si>
    <t xml:space="preserve"> </t>
  </si>
  <si>
    <t>Dalam 1 M2</t>
  </si>
  <si>
    <t>Keuntungan Max.</t>
  </si>
  <si>
    <t>H011</t>
  </si>
  <si>
    <t>1 M2 PLESTERAN DINDING 1 : 5 + ACIAN</t>
  </si>
  <si>
    <t>A079</t>
  </si>
  <si>
    <t>H014</t>
  </si>
  <si>
    <t>1 UNIT SEPTICTANK 1.5 X 1 X 1,5  M + REMBESANNYA ( RUMAH KAPASITAS KECIL)</t>
  </si>
  <si>
    <t>Galian tanah</t>
  </si>
  <si>
    <t>Pasir urug</t>
  </si>
  <si>
    <t>Lantai kerja</t>
  </si>
  <si>
    <t>Pas. bata 1 PC : 2 PS + Plesteran</t>
  </si>
  <si>
    <t>Plat beton penutup &amp; balok</t>
  </si>
  <si>
    <t>BT64</t>
  </si>
  <si>
    <t>Pipa PVC 4" jenis AW + sambungan</t>
  </si>
  <si>
    <t>m1</t>
  </si>
  <si>
    <t>BT18</t>
  </si>
  <si>
    <t>Pipa GIP 1 1/2"</t>
  </si>
  <si>
    <t>btg</t>
  </si>
  <si>
    <t>Galian tanah untuk rembesan</t>
  </si>
  <si>
    <t>Pas. injuk</t>
  </si>
  <si>
    <t>Urugan kerikil 3,5 cm</t>
  </si>
  <si>
    <t>BT67</t>
  </si>
  <si>
    <t>Pipa PVC 4" berlobang jenis AW</t>
  </si>
  <si>
    <t>Urugan kembali perataan tanah</t>
  </si>
  <si>
    <t>LL69</t>
  </si>
  <si>
    <t>Tambahan upah</t>
  </si>
  <si>
    <t>ls</t>
  </si>
  <si>
    <t>A082</t>
  </si>
  <si>
    <t>I003</t>
  </si>
  <si>
    <t>1 M2 PENGECATAN DINDING VINILEX (3x)</t>
  </si>
  <si>
    <t>BD04</t>
  </si>
  <si>
    <t>Cat tembok Vinilex</t>
  </si>
  <si>
    <t>BD01</t>
  </si>
  <si>
    <t>Plamir tembok</t>
  </si>
  <si>
    <t>BD12</t>
  </si>
  <si>
    <t>Rol cat</t>
  </si>
  <si>
    <t>BD35</t>
  </si>
  <si>
    <t>Ampelas</t>
  </si>
  <si>
    <t>lbr</t>
  </si>
  <si>
    <t>PK10</t>
  </si>
  <si>
    <t>LL72</t>
  </si>
  <si>
    <t>Steger Werk</t>
  </si>
  <si>
    <t>A085</t>
  </si>
  <si>
    <t>I005</t>
  </si>
  <si>
    <t>1 M2 PENGECATAN PLAFOND VINILEX (3x)</t>
  </si>
  <si>
    <t>LL73</t>
  </si>
  <si>
    <t>A086</t>
  </si>
  <si>
    <t>J001</t>
  </si>
  <si>
    <t>1 M2 PAS. PLAFOND TRIPLEK 6 MM BERIKUT RANGKA K-BANJAR</t>
  </si>
  <si>
    <t>BJ04</t>
  </si>
  <si>
    <t>Triplek 6 mm</t>
  </si>
  <si>
    <t>BF09</t>
  </si>
  <si>
    <t>Kaso-kaso 5/7 banjar</t>
  </si>
  <si>
    <t>Kayu 5/10 Banjar</t>
  </si>
  <si>
    <t>BS02</t>
  </si>
  <si>
    <t>Paku</t>
  </si>
  <si>
    <t xml:space="preserve">Pekerja </t>
  </si>
  <si>
    <t>PK08</t>
  </si>
  <si>
    <t>A093</t>
  </si>
  <si>
    <t>K003</t>
  </si>
  <si>
    <t>1 M3  KUSEN KAYU KAMPER SAMARINDA</t>
  </si>
  <si>
    <t>BF11</t>
  </si>
  <si>
    <t>Kayu kamper Samarinda</t>
  </si>
  <si>
    <t xml:space="preserve">Paku </t>
  </si>
  <si>
    <t>BP53</t>
  </si>
  <si>
    <t>Lem Putih (FOX)</t>
  </si>
  <si>
    <t>Pekerja terampil</t>
  </si>
  <si>
    <t>Tk. kayu terampil</t>
  </si>
  <si>
    <t>PK09</t>
  </si>
  <si>
    <t>Kep. tukang kayu</t>
  </si>
  <si>
    <t>A104</t>
  </si>
  <si>
    <t>K005</t>
  </si>
  <si>
    <t>1 M2 DAUN PINTU PANIL KAYU SAMARINDA</t>
  </si>
  <si>
    <t>BF12</t>
  </si>
  <si>
    <t>Rangka + panil kayu kamper samarinda</t>
  </si>
  <si>
    <t>Lem putih ( FOX )</t>
  </si>
  <si>
    <t>BF23</t>
  </si>
  <si>
    <t>List kayu profil</t>
  </si>
  <si>
    <t>PK07</t>
  </si>
  <si>
    <t>Tk. kayu setengah terampil</t>
  </si>
  <si>
    <t>A105</t>
  </si>
  <si>
    <t>K007</t>
  </si>
  <si>
    <t>1 M2 DAUN PINTU DOUBLE TEAKWOOD</t>
  </si>
  <si>
    <t>BF10</t>
  </si>
  <si>
    <t>Rangka Kayu Banjar</t>
  </si>
  <si>
    <t>BJ18</t>
  </si>
  <si>
    <t>Teakwood untuk pintu uk. 4 mm</t>
  </si>
  <si>
    <t>Lem putih (FOX)</t>
  </si>
  <si>
    <t>BS01</t>
  </si>
  <si>
    <t>Paku triplek</t>
  </si>
  <si>
    <t>A106</t>
  </si>
  <si>
    <t>K010</t>
  </si>
  <si>
    <t>1 M2 DAUN PINTU TRIPLEK UKURAN PINTU LAPIS FORMIKA (KM/WC)</t>
  </si>
  <si>
    <t>Rangka kayu kamper Banjar</t>
  </si>
  <si>
    <t>BJ03</t>
  </si>
  <si>
    <t>Triplek 4 mm (ukuran pintu)</t>
  </si>
  <si>
    <t>BJ24</t>
  </si>
  <si>
    <t>Formika ukuran pintu</t>
  </si>
  <si>
    <t>lem putih (FOX)</t>
  </si>
  <si>
    <t>BP52</t>
  </si>
  <si>
    <t>Lem kuning (Ica Aibon)</t>
  </si>
  <si>
    <t>Pekerja setengah terampil</t>
  </si>
  <si>
    <t>A109</t>
  </si>
  <si>
    <t>K012</t>
  </si>
  <si>
    <t>1 M2 DAUN JENDELA KACA (TANPA KACA)</t>
  </si>
  <si>
    <t>Rangka kayu kamper Samarinda</t>
  </si>
  <si>
    <t>List Kayu</t>
  </si>
  <si>
    <t>A111</t>
  </si>
  <si>
    <t>K013</t>
  </si>
  <si>
    <t>1 M2 DAUN PINTU KACA (TANPA KACA)</t>
  </si>
  <si>
    <t>Rangka Kayu Kamper Samarinda</t>
  </si>
  <si>
    <t>A112</t>
  </si>
  <si>
    <t>L002</t>
  </si>
  <si>
    <t>1 M3 KUDA-KUDA BORNEO SUPER</t>
  </si>
  <si>
    <t>BF05</t>
  </si>
  <si>
    <t>Kayu balok Borneo Super</t>
  </si>
  <si>
    <t>BS03</t>
  </si>
  <si>
    <t>Paku  8 s.d. 12 cm</t>
  </si>
  <si>
    <t>Kep. Tukang kayu</t>
  </si>
  <si>
    <t>A115</t>
  </si>
  <si>
    <t>L008</t>
  </si>
  <si>
    <t>1 M2 RANGKA ATAP GENTENG PLENTONG BORNEO SUPER (HANYA RANGKANYA)</t>
  </si>
  <si>
    <t>Kayu kaso 5/7 Borneo Super</t>
  </si>
  <si>
    <t>BF29</t>
  </si>
  <si>
    <t>Kayu kaso 2/3 Borneo Super</t>
  </si>
  <si>
    <t>Paku  5 s.d. 7 cm</t>
  </si>
  <si>
    <t>A121</t>
  </si>
  <si>
    <t>L010</t>
  </si>
  <si>
    <t>1 M2 RANGKA ATAP BAJA RINGAN (BERIKUT RANGKA KUDA-KUDA &amp; RENG)</t>
  </si>
  <si>
    <t>Trusses ZAM-75 t=0.80 mm rangka utama</t>
  </si>
  <si>
    <t>Trusses ZAM-75 t=0.50 mm  rangka pembagi(web)</t>
  </si>
  <si>
    <t>Reng/G-DB Roof battens t= 0.48 mm</t>
  </si>
  <si>
    <t>Foot plate (dudukan kuda-kuda) 1.20 mm</t>
  </si>
  <si>
    <t>PLD - Diafragma plate</t>
  </si>
  <si>
    <t>Wind Braching (tali angin)</t>
  </si>
  <si>
    <t>Tensioner (pengaku tali angin)</t>
  </si>
  <si>
    <t>Baut besar</t>
  </si>
  <si>
    <t>pcs</t>
  </si>
  <si>
    <t>Baut kecil</t>
  </si>
  <si>
    <t>Dynabolt</t>
  </si>
  <si>
    <t>Tukang Besi</t>
  </si>
  <si>
    <t>Kepala Tukang Besi</t>
  </si>
  <si>
    <t>M002</t>
  </si>
  <si>
    <t>1 M2 PENUTUP ATAP GENTENG PLENTONG</t>
  </si>
  <si>
    <t>Atap Genteng Plentong pres Bakar KW 1</t>
  </si>
  <si>
    <t>Tukang batu terampil</t>
  </si>
  <si>
    <t>Kepala tukang batu</t>
  </si>
  <si>
    <t>Pembantu tukang</t>
  </si>
  <si>
    <t>M004</t>
  </si>
  <si>
    <t>1 M2 PENUTUP ATAP GENTENG BETON</t>
  </si>
  <si>
    <t>Atap Genteng Beton</t>
  </si>
  <si>
    <t>M007</t>
  </si>
  <si>
    <t>1 M1 PEK. BUBUNGAN ATAP GENTENG PLENTONG EX JATIWANGI</t>
  </si>
  <si>
    <t>BX15</t>
  </si>
  <si>
    <t>Genteng bubungan genteng ex Jatiwangi</t>
  </si>
  <si>
    <t>PC (50 kg)</t>
  </si>
  <si>
    <t>Tk. batu terampil</t>
  </si>
  <si>
    <t>PK06</t>
  </si>
  <si>
    <t>Kep. Tukang batu</t>
  </si>
  <si>
    <t>LL81</t>
  </si>
  <si>
    <t>Peralatan</t>
  </si>
  <si>
    <t>A124</t>
  </si>
  <si>
    <t>M008</t>
  </si>
  <si>
    <t>1 M1 PEK. BUBUNGAN ATAP GENTENG BETON</t>
  </si>
  <si>
    <t>BX16</t>
  </si>
  <si>
    <t>Genteng bubungan genteng beton</t>
  </si>
  <si>
    <t>LL82</t>
  </si>
  <si>
    <t>A125</t>
  </si>
  <si>
    <t>Q007</t>
  </si>
  <si>
    <t>1 Bh PAS.  KUNCI TANAM</t>
  </si>
  <si>
    <t>Tukang kayu terampil</t>
  </si>
  <si>
    <t>Kunci tanam</t>
  </si>
  <si>
    <t>Q008</t>
  </si>
  <si>
    <t>Q009</t>
  </si>
  <si>
    <t>Q010</t>
  </si>
  <si>
    <t>Q011</t>
  </si>
  <si>
    <t>1 Bh PAS.  ENGSEL Pintu</t>
  </si>
  <si>
    <t>Engsel Pintu</t>
  </si>
  <si>
    <t>Q012</t>
  </si>
  <si>
    <t>1 Bh PAS.  ENGSEL JENDELA</t>
  </si>
  <si>
    <t>Q013</t>
  </si>
  <si>
    <t>1 m2 PAS. KACA POLOS TEBAL 3 mm</t>
  </si>
  <si>
    <t>Kaca polos tebal 3 mm</t>
  </si>
  <si>
    <t>Q014</t>
  </si>
  <si>
    <t>1 m2 PAS. KACA POLOS TEBAL 5 mm</t>
  </si>
  <si>
    <t>Kaca polos tebal 5 mm</t>
  </si>
  <si>
    <t>R001</t>
  </si>
  <si>
    <t>1 Bh PAS.  WASHTAFEL</t>
  </si>
  <si>
    <t>Semen Portland</t>
  </si>
  <si>
    <t>Pekerja Setengah Terampil</t>
  </si>
  <si>
    <t>Tukang Batu Setengah Terampil</t>
  </si>
  <si>
    <t xml:space="preserve">Kepala Tukang Batu </t>
  </si>
  <si>
    <t>R002</t>
  </si>
  <si>
    <t xml:space="preserve">1 Bh PAS.  BAK MANDI FIBRE </t>
  </si>
  <si>
    <t>R003</t>
  </si>
  <si>
    <t>1 Bh BAK MANDI PAS. BATA MERAH VOL. 0.3 M3</t>
  </si>
  <si>
    <t>Bata Merah</t>
  </si>
  <si>
    <t>R004</t>
  </si>
  <si>
    <t>1 Bh PAS.  KLOSET JONGKOK</t>
  </si>
  <si>
    <t>SATUAN</t>
  </si>
  <si>
    <t>HARGA SATUAN</t>
  </si>
  <si>
    <t>Rp.</t>
  </si>
  <si>
    <t>Abu Batu</t>
  </si>
  <si>
    <t xml:space="preserve">Acustik Amstrong 60 x 120 </t>
  </si>
  <si>
    <t>Alat-alat bantu</t>
  </si>
  <si>
    <t>Aluminium foile</t>
  </si>
  <si>
    <t>Atap Aluminium Natural USR 26 ( JAINDO )</t>
  </si>
  <si>
    <t>Atap Aluminium Warna USR 26 ( JAINDO )</t>
  </si>
  <si>
    <t>Atap Asbes Gel. Besar 4 mm 80 x 180</t>
  </si>
  <si>
    <t>Atap Asbes Gel. Kecil 5 mm 80 x 180</t>
  </si>
  <si>
    <t>Atap Fiber Glass Tebal 80 x 180 (gelombang)</t>
  </si>
  <si>
    <t>Atap Fiber Glass Tipis 80 x 180 (gelombang)</t>
  </si>
  <si>
    <t>Atap Genteng Beton Warna 14,5/m2</t>
  </si>
  <si>
    <t>Atap Genteng Flam pres Molen Oven Jatiwangi</t>
  </si>
  <si>
    <t>Atap Genteng Kodok</t>
  </si>
  <si>
    <t>Atap Genteng Plentong pres Molen Oven Jatiwangi</t>
  </si>
  <si>
    <t xml:space="preserve">Atap Genteng Plentong pres Molen Oven KW1 </t>
  </si>
  <si>
    <t>Atap Plastik Gelombang 80 x 180</t>
  </si>
  <si>
    <t>Atap Seng Gelombang 3 mm 80 x 180</t>
  </si>
  <si>
    <t>Atap Seng Gelombang 5 mm 80 x 180</t>
  </si>
  <si>
    <t>Atap Tegola Kubota, lengkap</t>
  </si>
  <si>
    <t>Plafond Asbes Semen 5 mm</t>
  </si>
  <si>
    <t>Plafond Enternit 4 mm</t>
  </si>
  <si>
    <t>Plafond hardpleks 5 mm 120 x 240</t>
  </si>
  <si>
    <t>Plitur Kripik ( Sirlak India )</t>
  </si>
  <si>
    <t>Bak KM Fiber 60 x 60</t>
  </si>
  <si>
    <t>Bak KM Taraso 60 x 60</t>
  </si>
  <si>
    <t>Bak Taraso WC 40 x 40</t>
  </si>
  <si>
    <t>Bambu Gombong</t>
  </si>
  <si>
    <t>bt</t>
  </si>
  <si>
    <t>Bambu Ø 5 s.d 7</t>
  </si>
  <si>
    <t>Bambu Ø 7 s.d 10</t>
  </si>
  <si>
    <t xml:space="preserve">Bata Karawang </t>
  </si>
  <si>
    <t>Bata Merah Bakar Kelas I</t>
  </si>
  <si>
    <t>Bata Merah Bakar Kelas II</t>
  </si>
  <si>
    <t>Bata Merah Oven ( Klingker )</t>
  </si>
  <si>
    <t>Batako Besar 8 x 20 x 30</t>
  </si>
  <si>
    <t>Batako kecil 8 x 10 x 20</t>
  </si>
  <si>
    <t xml:space="preserve">Bath Cape  Washteren </t>
  </si>
  <si>
    <t>unit</t>
  </si>
  <si>
    <t>Batu Belah Pondasi</t>
  </si>
  <si>
    <t>Batu Bronjol ( Untuk Bronjong )</t>
  </si>
  <si>
    <t>Batu Gosok ( Apung )</t>
  </si>
  <si>
    <t>Batu Gunung ( Quarry )</t>
  </si>
  <si>
    <t>Batu Koral Beton Kali</t>
  </si>
  <si>
    <t>Batu Pecah Mesin  0,5-1 cm (abu batu)</t>
  </si>
  <si>
    <t>Batu Pecah Mesin  1/2</t>
  </si>
  <si>
    <t>Batu Pecah Mesin  2/3</t>
  </si>
  <si>
    <t>Batu Pecah Mesin  3/5</t>
  </si>
  <si>
    <t>Batu Pecah Mesin  5/7</t>
  </si>
  <si>
    <t>Batu Pecah Tersaring Bergradasi</t>
  </si>
  <si>
    <t>Batu Pinggir Beton 10 x 20 x 35</t>
  </si>
  <si>
    <t>Batu Pinggir Beton 15 x 35 x 50 ( K -225 )</t>
  </si>
  <si>
    <t>Batu Telor</t>
  </si>
  <si>
    <t xml:space="preserve">Batu Tempel Hitam </t>
  </si>
  <si>
    <t>Bensin Premium</t>
  </si>
  <si>
    <t>lt</t>
  </si>
  <si>
    <t>Besi Beton U-24 Rata - Rata</t>
  </si>
  <si>
    <t>Besi Beton U-39 / U-32 Rata - Rata</t>
  </si>
  <si>
    <t>Besi Beugel kuda - kuda</t>
  </si>
  <si>
    <t>Besi C Lip Chanel</t>
  </si>
  <si>
    <t>Besi Galvanisir</t>
  </si>
  <si>
    <t xml:space="preserve">Besi Pipa Hitam Ø 1" t=2 mm </t>
  </si>
  <si>
    <t xml:space="preserve">Besi Pipa Hitam Ø 2" t=2 mm   </t>
  </si>
  <si>
    <t xml:space="preserve">Besi Pipa Hitam Ø 3" t=2 mm </t>
  </si>
  <si>
    <t xml:space="preserve">Besi Pipa Hitam Ø 4" t=2 mm  </t>
  </si>
  <si>
    <t>Besi Pipa Hitam Ø 6" t=2 mm</t>
  </si>
  <si>
    <t>Besi Pipa untuk Hydrant BSP Ø  1"</t>
  </si>
  <si>
    <t>Besi Pipa untuk Hydrant BSP Ø  1,25"</t>
  </si>
  <si>
    <t>Besi Pipa untuk Hydrant BSP Ø  1,5"</t>
  </si>
  <si>
    <t>Besi Pipa untuk Hydrant BSP Ø  2"</t>
  </si>
  <si>
    <t>Besi Pipa untuk Hydrant BSP Ø  2,5"</t>
  </si>
  <si>
    <t>Besi Pipa untuk Hydrant BSP Ø  3"</t>
  </si>
  <si>
    <t>Besi Pipa untuk Hydrant BSP Ø  4"</t>
  </si>
  <si>
    <t>Besi Pipa untuk Hydrant BSP Ø  6"</t>
  </si>
  <si>
    <t>Besi Profil DN SII</t>
  </si>
  <si>
    <t>Besi Profil Ex LN</t>
  </si>
  <si>
    <t>Besi Strip kaca nako</t>
  </si>
  <si>
    <t>Bilik Bambu ( dengan kulit )</t>
  </si>
  <si>
    <t>Bilik Bambu ( tanpa kulit )</t>
  </si>
  <si>
    <t>Bilik Bambu Hitam Variasi</t>
  </si>
  <si>
    <t>Bondek</t>
  </si>
  <si>
    <t>Bubung Genteng pres Bulat Ex Jatiwangi</t>
  </si>
  <si>
    <t>Bubung Murando Glasur</t>
  </si>
  <si>
    <t>Bubung Murando Natural</t>
  </si>
  <si>
    <t>Bubungan Genteng Keramik</t>
  </si>
  <si>
    <t>Bubungan Genteng Kodok</t>
  </si>
  <si>
    <t>Cangkul</t>
  </si>
  <si>
    <t xml:space="preserve">Cat Besi </t>
  </si>
  <si>
    <t>Cat Besi Duco Danaglos/ICI</t>
  </si>
  <si>
    <t>Cat Bron</t>
  </si>
  <si>
    <t>Cat Dasar ICI untuk Interior ( 2 Pelapis )</t>
  </si>
  <si>
    <t>Cat Kayu Sieve</t>
  </si>
  <si>
    <t>Cat Marka / Spotlight</t>
  </si>
  <si>
    <t>Cat Primer Marka</t>
  </si>
  <si>
    <t>Cat Tahan Asam</t>
  </si>
  <si>
    <t>Cat Tembok ICI Eksterior</t>
  </si>
  <si>
    <t>Cat Tembok ICI Eksterior ( BETON )</t>
  </si>
  <si>
    <t>Cat Tembok ICI Interior ( PLAFOND DAN DINDING )</t>
  </si>
  <si>
    <t>Cat Tembok Sanlex</t>
  </si>
  <si>
    <t>Cat Tembok Vinilex</t>
  </si>
  <si>
    <t>gln</t>
  </si>
  <si>
    <t>Check Valve 1/2 "</t>
  </si>
  <si>
    <t>Closet Duduk Warna Standard  TOTO C 240 Lengkap</t>
  </si>
  <si>
    <t>Closet Duduk Warna Standard lengkap INA</t>
  </si>
  <si>
    <t>Closet Jongkok Lengkap Sistem Jet TOTO</t>
  </si>
  <si>
    <t>Closet Jongkok Poslin warna  TOTO</t>
  </si>
  <si>
    <t>Closet Jongkok Standard Putih Poslin TOTO</t>
  </si>
  <si>
    <t>Compresor 210 m3</t>
  </si>
  <si>
    <t xml:space="preserve"> /jam</t>
  </si>
  <si>
    <t>Compresor Blower</t>
  </si>
  <si>
    <t>Compresor Jack Hammer</t>
  </si>
  <si>
    <t>Con Blok 8 x 20 x 40</t>
  </si>
  <si>
    <t xml:space="preserve">Daun Jendela Alumunium Natural ( Tanpa Kaca dan accessories ) </t>
  </si>
  <si>
    <t>Daun Jendela Alumunium Warna ( Tanpa Kaca dan accessories )</t>
  </si>
  <si>
    <t>Daun Pintu Alumunium Natural ( tanpa kaca dan accessories )</t>
  </si>
  <si>
    <t>Daun Pintu Alumunium Warna ( tanpa kaca dan accessories )</t>
  </si>
  <si>
    <t xml:space="preserve">Deep Well dengan kelengkapannya kap. 150 liter/menit </t>
  </si>
  <si>
    <t>Demobilisasi Alat Berat setelah pekerjaan Overlay</t>
  </si>
  <si>
    <t>Dempul Duco</t>
  </si>
  <si>
    <t>Dempul Halus / Imfra ( Wood Filler )</t>
  </si>
  <si>
    <t>Dempul Kayu Cap Kucing</t>
  </si>
  <si>
    <t>Dempul Lilin</t>
  </si>
  <si>
    <t>Dempul Plastik</t>
  </si>
  <si>
    <t>Dempul Plitur</t>
  </si>
  <si>
    <t>Diesel Pump kap. 750 gln / menit 120 m1  ( 105 kW )</t>
  </si>
  <si>
    <t>Dolken 5 s/d 7</t>
  </si>
  <si>
    <t>Dolken 7 s/d 10</t>
  </si>
  <si>
    <t>Door Closer Kelas Rendah</t>
  </si>
  <si>
    <t>unt</t>
  </si>
  <si>
    <t>Door Closer Kelas Standard ( Kelas Baik )</t>
  </si>
  <si>
    <t>Door Closer Kelas Standard ( Kelas Sedang )</t>
  </si>
  <si>
    <t>Double Neple 1/2 "</t>
  </si>
  <si>
    <t>Down Light + SL 25 W</t>
  </si>
  <si>
    <t>Down Light +SL 25 W</t>
  </si>
  <si>
    <t>Engsel Harmonika</t>
  </si>
  <si>
    <t>Engsel Jendela Unilon</t>
  </si>
  <si>
    <t>ps</t>
  </si>
  <si>
    <t>Engsel Patrun</t>
  </si>
  <si>
    <t>Engsel Pintu Unilon Standard</t>
  </si>
  <si>
    <t>Espangolet</t>
  </si>
  <si>
    <t xml:space="preserve">Exhouse Fan H 100 W 40 x 40 cm </t>
  </si>
  <si>
    <t>Exhouse Fan H 360 W 60 x 60 cm</t>
  </si>
  <si>
    <t xml:space="preserve">Exhouse Fan H 380 W CFM 55 x 55 cm </t>
  </si>
  <si>
    <t>Fire House 1.5 x 30 m + nose</t>
  </si>
  <si>
    <t xml:space="preserve">Formika 120 x 240 </t>
  </si>
  <si>
    <t>Formika Ukuran Pintu</t>
  </si>
  <si>
    <t>Gate Walve 1/2 "</t>
  </si>
  <si>
    <t>Genteng Beton Natural</t>
  </si>
  <si>
    <t>Genteng Beton Warna</t>
  </si>
  <si>
    <t>Genteng Bubungan Beton</t>
  </si>
  <si>
    <t>Genteng Bubungan Ex Jatiwangi Segi Tiga</t>
  </si>
  <si>
    <t>Genteng Keramik Glasur Premium 14,5 / m2</t>
  </si>
  <si>
    <t>Genteng Keramik Glasur Special 14,5 / m2</t>
  </si>
  <si>
    <t>Genteng Keramik Glasur Standard 14,5 / m2</t>
  </si>
  <si>
    <t>Genteng Keramik Natural Intan 14,5 / m2</t>
  </si>
  <si>
    <t>Genteng Metal  ( Rainbow Roof )</t>
  </si>
  <si>
    <t xml:space="preserve">Genteng Metal Hana </t>
  </si>
  <si>
    <t>Genteng Murando Glasur 1m2 = 18 bh</t>
  </si>
  <si>
    <t>Genteng Murando Glasur 1m2 = 20 bh</t>
  </si>
  <si>
    <t>Genteng Murando Natural 1m2 = 20 bh</t>
  </si>
  <si>
    <t>Glass Block  DN  20 x 20 ( Kedawung )</t>
  </si>
  <si>
    <t>Glass Block  DN  20 x 20 Ex LN</t>
  </si>
  <si>
    <t xml:space="preserve">Granit Alam DN Ukuran Besar </t>
  </si>
  <si>
    <t>Granit Alam DN Ukuran Kecil</t>
  </si>
  <si>
    <t xml:space="preserve">Granit Alam LN Ukuran Besar </t>
  </si>
  <si>
    <t xml:space="preserve">Granit Alam LN Ukuran Kecil </t>
  </si>
  <si>
    <t>Granito Tile Essenza 60 x 60  Polis</t>
  </si>
  <si>
    <t>Granito Tile Essenza 60 x 60  Unpolis</t>
  </si>
  <si>
    <t>Granito Tile Essenza Ukuran 40 x 40 Polis</t>
  </si>
  <si>
    <t>Granito Tile Essenza Ukuran 40 x 40 Unpolis</t>
  </si>
  <si>
    <t>Grass Blok 20 x 20</t>
  </si>
  <si>
    <t>Grass Blok 30 x 30</t>
  </si>
  <si>
    <t>Grendel 15 cm</t>
  </si>
  <si>
    <t>Grendel 5 cm</t>
  </si>
  <si>
    <t>Ground Reservoir 100 m3</t>
  </si>
  <si>
    <t>Ground Reservoir 1000 m3</t>
  </si>
  <si>
    <t>Ground Reservoir 200 m3</t>
  </si>
  <si>
    <t>Ground Reservoir 300 m3</t>
  </si>
  <si>
    <t>Ground Reservoir 50 m3</t>
  </si>
  <si>
    <t>Ground Reservoir 500 m3</t>
  </si>
  <si>
    <t>Gypsum 120 x 240  t = 9 mm ex DN</t>
  </si>
  <si>
    <t>Gypsum 120 x 240  t = 9 mm ex Luar</t>
  </si>
  <si>
    <t>Hak Angin Jendela Antik</t>
  </si>
  <si>
    <t>Hak Angin Kait Jendela Biasa</t>
  </si>
  <si>
    <t>Hak Angin Sendok Stainless / Kuningan</t>
  </si>
  <si>
    <t xml:space="preserve">Hand Oil Pump </t>
  </si>
  <si>
    <t xml:space="preserve">Handle Alumunium ( Tarikan Pintu Alumunium ) </t>
  </si>
  <si>
    <t>Hot Roller Sheet (Lataston) / HRS</t>
  </si>
  <si>
    <t>ton</t>
  </si>
  <si>
    <t>Injuk</t>
  </si>
  <si>
    <t>Instalasi Titik Lampu / Stop Kontak ( Upah dan Alat )</t>
  </si>
  <si>
    <t>ttk</t>
  </si>
  <si>
    <t>Jockey Pump kap. 80 gln / menit 100 m1  ( 18,6 kW )</t>
  </si>
  <si>
    <t>Kabel NYA  1x 1.5  Prima (1 rol = 50 m')</t>
  </si>
  <si>
    <t>ROLL</t>
  </si>
  <si>
    <t>Kabel NYA  1x 2.5  Prima (1 rol = 50 m')</t>
  </si>
  <si>
    <t>Kabel NYM 2 x 1.5 Prima (1 rol = 50 m')</t>
  </si>
  <si>
    <t>Kabel NYM 2 x 10  Supreme (1 rol = 50 m')</t>
  </si>
  <si>
    <t>Kabel NYM 2 x 2.5 Prima (1 rol = 50 m')</t>
  </si>
  <si>
    <t>Kabel NYM 2 x 4    Prima (1 rol = 50 m')</t>
  </si>
  <si>
    <t>Kabel NYM 2 x 6    Supreme (1 rol = 50 m')</t>
  </si>
  <si>
    <t>Kabel NYM 3 x 1.5 Prima (1 rol = 50 m')</t>
  </si>
  <si>
    <t>Kabel NYM 3 x 10  Supreme (1 rol = 50 m')</t>
  </si>
  <si>
    <t>Kabel NYM 3 x 2.5 Prima (1 rol = 50 m')</t>
  </si>
  <si>
    <t>Kabel NYM 3 x 4    Prima (1 rol = 50 m')</t>
  </si>
  <si>
    <t>Kabel NYM 3 x 6    Supreme (1 rol = 50 m')</t>
  </si>
  <si>
    <t>Kabel NYM 4 x 10  Supreme (1 rol = 50 m')</t>
  </si>
  <si>
    <t>Kabel NYM 4 x 16  Supreme (1 rol = 50 m')</t>
  </si>
  <si>
    <t>Kabel NYM 4 x 2.5 Prima (1 rol = 50 m')</t>
  </si>
  <si>
    <t>Kabel NYM 4 x 4    Prima (1 rol = 50 m')</t>
  </si>
  <si>
    <t>Kabel NYM 4 x 6    Supreme (1 rol = 50 m')</t>
  </si>
  <si>
    <t>Kabel NYY 2  x 4    Supreme (1 rol = 50 m')</t>
  </si>
  <si>
    <t>Kabel NYY 2  x 6    Supreme (1 rol = 50 m')</t>
  </si>
  <si>
    <t>Kabel NYY 2 x 10   Supreme (1 rol = 50 m')</t>
  </si>
  <si>
    <t>Kabel NYY 3  x 4    Supreme (1 rol = 50 m')</t>
  </si>
  <si>
    <t>Kabel NYY 3  x 6    Supreme (1 rol = 50 m')</t>
  </si>
  <si>
    <t>Kabel NYY 3 x 10   Supreme (1 rol = 50 m')</t>
  </si>
  <si>
    <t>Kabel NYY 4  x 4    Supreme (1 rol = 50 m')</t>
  </si>
  <si>
    <t>Kabel NYY 4  x 6    Supreme (1 rol = 50 m')</t>
  </si>
  <si>
    <t>Kabel NYY 4 x 10   Supreme (1 rol = 50 m')</t>
  </si>
  <si>
    <t>Kabel NYY 4 x 16   Supreme (1 rol = 50 m')</t>
  </si>
  <si>
    <t xml:space="preserve">Kaca 6 mm Gravver </t>
  </si>
  <si>
    <t xml:space="preserve">Kaca Patri EX Luar negeri  terpasang </t>
  </si>
  <si>
    <t>Kaca Patri Lokal Terpasang ( ASAHI )</t>
  </si>
  <si>
    <t>Kaca Polos 2 mm ( ASAHI )</t>
  </si>
  <si>
    <t>Kaca Polos 3 mm ( ASAHI )</t>
  </si>
  <si>
    <t>Kaca Polos 5 mm ( ASAHI )</t>
  </si>
  <si>
    <t>Kaca Rayband 12 mm ( ASAHI )</t>
  </si>
  <si>
    <t>Kaca Rayband 5 mm ( ASAHI )</t>
  </si>
  <si>
    <t>Kaca Rayband 8 mm ( ASAHI )</t>
  </si>
  <si>
    <t xml:space="preserve">Kait Angin alumunium </t>
  </si>
  <si>
    <t>Kanstin / Kerb Beton Pracetak P = 50 cm</t>
  </si>
  <si>
    <t>Kanstin / Kerb Beton Pracetak P = 60 cm</t>
  </si>
  <si>
    <t>Kanstin Paving Blok</t>
  </si>
  <si>
    <t>Kape Kayu</t>
  </si>
  <si>
    <t>Kape Tembok</t>
  </si>
  <si>
    <t>Kapur Bakar</t>
  </si>
  <si>
    <t>Kapur Pasang/ kapur tembok</t>
  </si>
  <si>
    <t>Kapur Sirih</t>
  </si>
  <si>
    <t xml:space="preserve">Karet Asisoris Kusen / Pintu Alumunium </t>
  </si>
  <si>
    <t>Karet Penyekat Air/Rubber Water Stop Lebar 150 cm</t>
  </si>
  <si>
    <t>Karet Penyekat Air/Rubber Water Stop Lebar 225 cm</t>
  </si>
  <si>
    <t>Karpet Kelas Baik LN</t>
  </si>
  <si>
    <t>Karpet Kelas Sedang LN</t>
  </si>
  <si>
    <t>Karung Plastik</t>
  </si>
  <si>
    <t>Kawat BC ( Tembaga )</t>
  </si>
  <si>
    <t>Kawat Beton</t>
  </si>
  <si>
    <t>Kawat Bronjong 3 mm</t>
  </si>
  <si>
    <t>Kawat Bronjong 4 mm</t>
  </si>
  <si>
    <t>Kawat Duri</t>
  </si>
  <si>
    <t>Kawat Harmonika 2 cm</t>
  </si>
  <si>
    <t>Kawat Harmonika 4 cm</t>
  </si>
  <si>
    <t xml:space="preserve">Kawat Kasa 1 x 1 cm ( Putih ) </t>
  </si>
  <si>
    <t>Kawat Las Listrik</t>
  </si>
  <si>
    <t xml:space="preserve">Kawat Pengikat </t>
  </si>
  <si>
    <t>Kawat Tembaga</t>
  </si>
  <si>
    <t>Kayu Albasia</t>
  </si>
  <si>
    <t>Kayu Balok Borneo Super</t>
  </si>
  <si>
    <t>Kayu Balok Kamper Banjar</t>
  </si>
  <si>
    <t>Kayu Balok Kamper Medan (kruing)</t>
  </si>
  <si>
    <t>Kayu Balok Kamper Samarinda</t>
  </si>
  <si>
    <t>Kayu Balok Rasamala</t>
  </si>
  <si>
    <t xml:space="preserve">Kayu Hutan Kelas I ( Segeng, Mahoni, Laban ) </t>
  </si>
  <si>
    <t xml:space="preserve">Kayu Jati Jabar dia. 40 cm kebawah </t>
  </si>
  <si>
    <t>Kayu Jati Jabar Tua  dia. 40 cm</t>
  </si>
  <si>
    <t>Kayu Jati Jateng Tua dia. 40 cm</t>
  </si>
  <si>
    <t>Kayu Jati Jateng Tua Lepas Mata dari dia. 80 cm ke atas</t>
  </si>
  <si>
    <t xml:space="preserve">Kayu Jati Jatim Tua dia. 40 cm </t>
  </si>
  <si>
    <t>Kayu Kamper Singkil / Kapur (K. Samarinda Klas II)</t>
  </si>
  <si>
    <t>Kayu Papan Borneo Super</t>
  </si>
  <si>
    <t>Kayu Papan Kamper Banjar</t>
  </si>
  <si>
    <t>Kayu Papan Kamper Medan (Kruing)</t>
  </si>
  <si>
    <t>Kayu Papan Kamper Samarinda</t>
  </si>
  <si>
    <t>Kayu Papan Untuk Bekisting</t>
  </si>
  <si>
    <t>Kayu Reng 2/3 Borneo Super</t>
  </si>
  <si>
    <t>Kayu Reng 2/3 Kamper Banjar</t>
  </si>
  <si>
    <t>Kayu Reng 3/4 Kamper Banjar</t>
  </si>
  <si>
    <t>Kayu Terentang</t>
  </si>
  <si>
    <t>Keramik 10 x 20 dan 20 x 20 KW I DN Putih  / Polos Mulia</t>
  </si>
  <si>
    <t>Keramik 10 x 20 dan 20 x 20 KW I DN Putih  / Polos Roman</t>
  </si>
  <si>
    <t>Keramik 10 x 20 KW I DN Corak / Warna / Anti Slip Mulia</t>
  </si>
  <si>
    <t>Keramik 10 x 20 KW I DN Corak / Warna / Anti Slip Roman</t>
  </si>
  <si>
    <t>Keramik 20 x 20 (KM) KW I DN Corak / Warna / Anti Slip Mulia</t>
  </si>
  <si>
    <t>Keramik 20 x 20 (KM) KW I DN Corak / Warna / Anti Slip Roman</t>
  </si>
  <si>
    <t>Keramik 20 x 20 (KM) KWI DN Putih Polos  Roman</t>
  </si>
  <si>
    <t>Keramik 20 x 20 (KM) KWI DN Putih Polos Mulia</t>
  </si>
  <si>
    <t>Keramik 20 x 25 Dinding KM KWI DN Corak  Mulia</t>
  </si>
  <si>
    <t>Keramik 20 x 25 Dinding KM KWI DN Corak Roman</t>
  </si>
  <si>
    <t>Keramik 30 x 30 KW I DN putih polos Mulia</t>
  </si>
  <si>
    <t>Keramik 30 x 30 KW I DN putih polos Roman</t>
  </si>
  <si>
    <t>Keramik 30 x 30 KW I DN Warna/Corak ( ANTI SLIP ) Mulia</t>
  </si>
  <si>
    <t>Keramik 30 x 30 KW I DN Warna/Corak ( ANTI SLIP ) Roman</t>
  </si>
  <si>
    <t>Kitchen Zink Stainless Non Standard Franke ( 1 Lobang )</t>
  </si>
  <si>
    <t>Kitchen Zink Stainless Non Standard Franke ( 2 Lobang )</t>
  </si>
  <si>
    <t>Kitchen Zink Stainless Standard Lokal ( 1 Lobang )</t>
  </si>
  <si>
    <t>Kotak Baja untuk menyimpan data</t>
  </si>
  <si>
    <t>Kran Bebek ITAP 1/2 "</t>
  </si>
  <si>
    <t xml:space="preserve">Kran Bebek Sun Eui 1/2 " </t>
  </si>
  <si>
    <t>Kran Panas Dingin San Eui  Standard</t>
  </si>
  <si>
    <t>Kran stain less Lokal Kait</t>
  </si>
  <si>
    <t xml:space="preserve">Kran Tembok ITAP dia. 1/2 " </t>
  </si>
  <si>
    <t xml:space="preserve">Kran Tembok Sun Eui  dia. 1/2 " </t>
  </si>
  <si>
    <t>Kumpon</t>
  </si>
  <si>
    <t xml:space="preserve">Kunci  KM Bulat ALFA </t>
  </si>
  <si>
    <t>Kunci 2 Slaag Ancor Asli</t>
  </si>
  <si>
    <t>Kunci 2 Slaag ISO</t>
  </si>
  <si>
    <t xml:space="preserve">Kunci 2 Slaag Kuda Terbang </t>
  </si>
  <si>
    <t xml:space="preserve">Kunci 2 Slaag ROYAL </t>
  </si>
  <si>
    <t xml:space="preserve">Kunci 2 Slaag Silinder SEIS Asli type 210 s/d type 226 </t>
  </si>
  <si>
    <t xml:space="preserve">Kunci 2 Slaag Silinder Utama Standard </t>
  </si>
  <si>
    <t xml:space="preserve">Kunci Gembok Besar </t>
  </si>
  <si>
    <t xml:space="preserve">Kunci KM Bulat Kualitas Biasa </t>
  </si>
  <si>
    <t>Kunci Silinder ALFA untuk Pintu Alumunium</t>
  </si>
  <si>
    <t>Kusen Alumunium Natural 1.3 mm  t=1,3 mm ( 4 " )</t>
  </si>
  <si>
    <t>Kusen Alumunium Warna 1.3 mm t=1,3 mm ( 4 " )</t>
  </si>
  <si>
    <t>Kwas 1 1/2"</t>
  </si>
  <si>
    <t>Kwas 3"</t>
  </si>
  <si>
    <t>Lampu Baret 30 cm + Neon</t>
  </si>
  <si>
    <t>Lampu Mercuri 80 W</t>
  </si>
  <si>
    <t xml:space="preserve">Lampu Neon Arcrilik 2 x 40 W lengkap </t>
  </si>
  <si>
    <t>Lampu Neon TL Philip 20 W</t>
  </si>
  <si>
    <t>Lampu Neon TL Philip 40 W</t>
  </si>
  <si>
    <t>Lampu pijar 25 Watt s/d 100 Watt</t>
  </si>
  <si>
    <t>Lampu Sirkel TL 20 W Lengkap</t>
  </si>
  <si>
    <t>Lampu SL Philip 25 W</t>
  </si>
  <si>
    <t xml:space="preserve">Lampu Taman + Tiang + Lampu 1 Buah </t>
  </si>
  <si>
    <t>Lapis`Aspal Perekat ? Tack Coat</t>
  </si>
  <si>
    <t>Lapis`Aspal Resap Pengikat / Prime Coat</t>
  </si>
  <si>
    <t>Lem Fox</t>
  </si>
  <si>
    <t>Lem Kuning (aibond)</t>
  </si>
  <si>
    <t>Lem Paralon</t>
  </si>
  <si>
    <t>tb</t>
  </si>
  <si>
    <t>Linggis</t>
  </si>
  <si>
    <t>List profil kamper 1 cm</t>
  </si>
  <si>
    <t>List profil kamper 10 cm</t>
  </si>
  <si>
    <t>List profil kamper 2 cm</t>
  </si>
  <si>
    <t>List profil kamper 4 cm</t>
  </si>
  <si>
    <t>List profil kamper 5 cm</t>
  </si>
  <si>
    <t>Macam2 Sambungan GIP Ø 1 1/2"</t>
  </si>
  <si>
    <t>Macam2 Sambungan GIP Ø 1 1/4"</t>
  </si>
  <si>
    <t>Macam2 Sambungan GIP Ø 1 3/4"</t>
  </si>
  <si>
    <t>Macam2 Sambungan GIP Ø 1"</t>
  </si>
  <si>
    <t>Macam2 Sambungan GIP Ø 1/2"</t>
  </si>
  <si>
    <t>Macam2 Sambungan GIP Ø 2 1/2"</t>
  </si>
  <si>
    <t>Macam2 Sambungan GIP Ø 2"</t>
  </si>
  <si>
    <t>Macam2 Sambungan GIP Ø 3"</t>
  </si>
  <si>
    <t>Macam2 Sambungan GIP Ø 3/4"</t>
  </si>
  <si>
    <t>Macam2 Sambungan GIP Ø 4"</t>
  </si>
  <si>
    <t>Macam2 Sambungan Paralon Ø 1 1/2"</t>
  </si>
  <si>
    <t>Macam2 Sambungan Paralon Ø 1 1/4"</t>
  </si>
  <si>
    <t>Macam2 Sambungan Paralon Ø 1 3/4"</t>
  </si>
  <si>
    <t>Macam2 Sambungan Paralon Ø 1"</t>
  </si>
  <si>
    <t>Macam2 Sambungan Paralon Ø 1/2"</t>
  </si>
  <si>
    <t>Macam2 Sambungan Paralon Ø 2 1/2"</t>
  </si>
  <si>
    <t>Macam2 Sambungan Paralon Ø 2"</t>
  </si>
  <si>
    <t>Macam2 Sambungan Paralon Ø 3"</t>
  </si>
  <si>
    <t>Macam2 Sambungan Paralon Ø 3/4"</t>
  </si>
  <si>
    <t>Macam2 Sambungan Paralon Ø 4"</t>
  </si>
  <si>
    <t xml:space="preserve">Marmer Alam  Lampung Ukuran Besar </t>
  </si>
  <si>
    <t>Marmer Alam  Lampung Ukuran Kecil</t>
  </si>
  <si>
    <t xml:space="preserve">Marmer Alam Citatah Ukuran Besar </t>
  </si>
  <si>
    <t>Marmer Alam Citatah Ukuran Kecil</t>
  </si>
  <si>
    <t>Marmer Sintetis</t>
  </si>
  <si>
    <t>MCB 1 PAS</t>
  </si>
  <si>
    <t>MCB 3 PAS</t>
  </si>
  <si>
    <t>Melamik</t>
  </si>
  <si>
    <t xml:space="preserve">Melamin 4 mm 120 x 240 </t>
  </si>
  <si>
    <t>Melamin TOK 4 mm</t>
  </si>
  <si>
    <t>Meni Kayu / Besi</t>
  </si>
  <si>
    <t>Multiplek 12 mm 120 x 240</t>
  </si>
  <si>
    <t>Multiplek 18 mm 120 x 240</t>
  </si>
  <si>
    <t>Multiplek 9 mm 120 x 240</t>
  </si>
  <si>
    <t>Mur Baut Biasa dia.19 s/d 16 (5 cm)</t>
  </si>
  <si>
    <t>Mur Baut dia.19 / panjang 60 cm</t>
  </si>
  <si>
    <t>Mur Baut HTB dia. 19 s/d 16 (5 cm)</t>
  </si>
  <si>
    <t>Nako Lengkap Tralis 1 Daun</t>
  </si>
  <si>
    <t>dn</t>
  </si>
  <si>
    <t>Nok Atas Metal ( Rainbow Roof )</t>
  </si>
  <si>
    <t>Nok Atas Metal Hana</t>
  </si>
  <si>
    <t>Nok Pinggir Hana</t>
  </si>
  <si>
    <t>Nok Pinggir Metal ( Rainbow Roof )</t>
  </si>
  <si>
    <t>Oker</t>
  </si>
  <si>
    <t>Oten (Pewarna Plitur )</t>
  </si>
  <si>
    <t>bks</t>
  </si>
  <si>
    <t>Oyan</t>
  </si>
  <si>
    <t>Pagar BRC Lengkap Tiang ( Tanpa Pondasi )</t>
  </si>
  <si>
    <t>Paku 1 cm s/d 3 cm</t>
  </si>
  <si>
    <t>Paku 4 cm s/d 7 cm</t>
  </si>
  <si>
    <t>Paku 8 cm s/d 12 cm</t>
  </si>
  <si>
    <t>Paku Beton 2 cm s/d 5 cm</t>
  </si>
  <si>
    <t>Paku Cacing</t>
  </si>
  <si>
    <t>Paku Kait Lengkap</t>
  </si>
  <si>
    <t>Palu 0,5 kg</t>
  </si>
  <si>
    <t>Papan Eksploitasi</t>
  </si>
  <si>
    <t>Papan Nama Bendung</t>
  </si>
  <si>
    <t>Papan Nama Bendung/Nomenklatur</t>
  </si>
  <si>
    <t>Papan Nama Saluran</t>
  </si>
  <si>
    <t>Papan Operasi Bendung</t>
  </si>
  <si>
    <t xml:space="preserve">Pasir Beton </t>
  </si>
  <si>
    <t>Pasir Pasang Kali</t>
  </si>
  <si>
    <t>Pasir Teras</t>
  </si>
  <si>
    <t>x</t>
  </si>
  <si>
    <t>Patok Hektometer (Pengairan)</t>
  </si>
  <si>
    <t>Patok Hm</t>
  </si>
  <si>
    <t>Paving Blok Natural 6 cm</t>
  </si>
  <si>
    <t>Paving Blok Natural 8 cm</t>
  </si>
  <si>
    <t>Paving Blok Warna 6 cm</t>
  </si>
  <si>
    <t>Paving Blok Warna 8 cm</t>
  </si>
  <si>
    <t>Pegangan Tangga profil Jati</t>
  </si>
  <si>
    <t>Pegangan Tangga profil Kamper</t>
  </si>
  <si>
    <t>Pelapis Alkali ICI ( Cat Dasar Beton Ekterior )</t>
  </si>
  <si>
    <t>Pemberesan kembali Areal lapangan setelah pekerjaan Overlay</t>
  </si>
  <si>
    <t>Pemecah 30 t/j 185 HP</t>
  </si>
  <si>
    <t>Pengisi Sambungan/Joint Sealer tebal 10</t>
  </si>
  <si>
    <t>Pengisi Sambungan/Joint Sealer tebal 20</t>
  </si>
  <si>
    <t>Pengki</t>
  </si>
  <si>
    <t>Pengopenan Kayu</t>
  </si>
  <si>
    <t>Pengukuran Site + Patok</t>
  </si>
  <si>
    <t>Pentanahan Panel</t>
  </si>
  <si>
    <t>Pentanahan Penangkal Petir</t>
  </si>
  <si>
    <t>Penutup Sambungan/Joint Sealer tebal 25</t>
  </si>
  <si>
    <t>Penyambungan Listrik PLN</t>
  </si>
  <si>
    <t>1 watt</t>
  </si>
  <si>
    <t>Penyambungan PDAM untuk Rumah</t>
  </si>
  <si>
    <t xml:space="preserve">Penyediaan Acces Road Alat - alat Berat dari AMP ke Lokasi Proyek </t>
  </si>
  <si>
    <t xml:space="preserve">Penyediaan Acces Road Dump Truck Hotmix dari AMP ke Lokasi Proyek </t>
  </si>
  <si>
    <t xml:space="preserve">Penyekat Poslin Urinoar TOTO </t>
  </si>
  <si>
    <t>Penyekat Poslin Urinoir TOTO</t>
  </si>
  <si>
    <t xml:space="preserve">Pheumatic Drill Hammer </t>
  </si>
  <si>
    <t>Pintu Angkat type IB = 0,30 Meter</t>
  </si>
  <si>
    <t>Pintu Angkat type IB = 0,40 Meter</t>
  </si>
  <si>
    <t>Pintu Angkat type IB = 0,50 Meter</t>
  </si>
  <si>
    <t>Pintu Angkat type IIB = 0,30 Meter</t>
  </si>
  <si>
    <t>Pintu Angkat type IIB = 0,40 Meter</t>
  </si>
  <si>
    <t>Pintu Angkat type IIB = 0,50 Meter</t>
  </si>
  <si>
    <t>Pintu Sorong Baja type 1A ukuran (B=0,30-0,60)&amp;(H=0,30-0,60)</t>
  </si>
  <si>
    <t>Pintu Sorong Baja type 2A ukuran (B=0,60-0,80)&amp;(H=0,30-1,00)</t>
  </si>
  <si>
    <t>Pintu Sorong Baja type 3A ukuran (B=0,80-1,20)&amp;(H=0,40-1,50)</t>
  </si>
  <si>
    <t>Pintu Sorong Baja type 4A ukuran (B=1,00-1,00)&amp;(H=0,50-2,00)</t>
  </si>
  <si>
    <t>Pintu Sorong Baja type 5A ukuran (B=1,00-1,50)&amp;(H=0,70-0,90)</t>
  </si>
  <si>
    <t>Pintu Sorong Baja type 6A ukuran (B=1,60-2,00)&amp;(H=0,90-1,35)</t>
  </si>
  <si>
    <t>Pintu Sorong Baja type 7A ukuran (B=2,10-2,50)&amp;(H=1,35-1,70)</t>
  </si>
  <si>
    <t>Pintu Sorong Baja type dua Draadstang Ulir dengan 3 stel roda gigi</t>
  </si>
  <si>
    <t>Pipa GIP Medium A Ø 1 1/2" ( 6 m1 )</t>
  </si>
  <si>
    <t>Pipa GIP Medium A Ø 1 1/4"  ( 6 m1 )</t>
  </si>
  <si>
    <t>Pipa GIP Medium A Ø 1 3/4"( 6 m1 )</t>
  </si>
  <si>
    <t>Pipa GIP Medium A Ø 1"   ( 6 m1 )</t>
  </si>
  <si>
    <t>Pipa GIP Medium A Ø 1/2"  ( 6 m1 )</t>
  </si>
  <si>
    <t>Pipa GIP Medium A Ø 2 1/2" ( 6 m1 )</t>
  </si>
  <si>
    <t>Pipa GIP Medium A Ø 2"  ( 6 m1 )</t>
  </si>
  <si>
    <t>Pipa GIP Medium A Ø 3"  ( 6 m1 )</t>
  </si>
  <si>
    <t>Pipa GIP Medium A Ø 3/4"  ( 6 m1 )</t>
  </si>
  <si>
    <t>Pipa GIP Medium A Ø 4"  ( 6 m1 )</t>
  </si>
  <si>
    <t>Pipa PVC  MASPION ABU Ø 1 1/2" (AW)</t>
  </si>
  <si>
    <t>Pipa PVC  MASPION ABU Ø 1 1/4" (AW)</t>
  </si>
  <si>
    <t>Pipa PVC  MASPION ABU Ø 1" (AW)</t>
  </si>
  <si>
    <t>Pipa PVC  MASPION ABU Ø 1/2" (AW)</t>
  </si>
  <si>
    <t>Pipa PVC  MASPION ABU Ø 2 1/2" (AW)</t>
  </si>
  <si>
    <t>Pipa PVC  MASPION ABU Ø 2" (AW)</t>
  </si>
  <si>
    <t>Pipa PVC  MASPION ABU Ø 3" (AW)</t>
  </si>
  <si>
    <t>Pipa PVC  MASPION ABU Ø 3/4" (AW)</t>
  </si>
  <si>
    <t>Pipa PVC  MASPION ABU Ø 4" (AW)</t>
  </si>
  <si>
    <t>Pipa PVC Diameter 110 mm</t>
  </si>
  <si>
    <t>Pipa PVC Diameter 140 mm</t>
  </si>
  <si>
    <t>Pipa PVC Diameter 160 mm</t>
  </si>
  <si>
    <t>Pipa PVC Diameter 20 mm</t>
  </si>
  <si>
    <t>Pipa PVC Diameter 200 mm</t>
  </si>
  <si>
    <t>Pipa PVC Diameter 225 mm</t>
  </si>
  <si>
    <t>Pipa PVC Diameter 25 mm</t>
  </si>
  <si>
    <t>Pipa PVC Diameter 250 mm</t>
  </si>
  <si>
    <t>Pipa PVC Diameter 315 mm</t>
  </si>
  <si>
    <t>Pipa PVC Diameter 32 mm</t>
  </si>
  <si>
    <t>Pipa PVC Diameter 355 mm</t>
  </si>
  <si>
    <t>Pipa PVC Diameter 40 mm</t>
  </si>
  <si>
    <t>Pipa PVC Diameter 400 mm</t>
  </si>
  <si>
    <t>Pipa PVC Diameter 50 mm</t>
  </si>
  <si>
    <t>Pipa PVC Diameter 500 mm</t>
  </si>
  <si>
    <t>Pipa PVC Diameter 63 mm</t>
  </si>
  <si>
    <t>Pipa PVC Diameter 630 mm</t>
  </si>
  <si>
    <t>Pipa PVC Diameter 75 mm</t>
  </si>
  <si>
    <t>Pipa PVC Diameter 90 mm</t>
  </si>
  <si>
    <t xml:space="preserve">Pipa PVC RUCIKA type AW    Ø 1 1/2" </t>
  </si>
  <si>
    <t xml:space="preserve">Pipa PVC RUCIKA type AW    Ø 1 1/4" </t>
  </si>
  <si>
    <t xml:space="preserve">Pipa PVC RUCIKA type AW    Ø 1" </t>
  </si>
  <si>
    <t xml:space="preserve">Pipa PVC RUCIKA type AW    Ø 1/2" </t>
  </si>
  <si>
    <t xml:space="preserve">Pipa PVC RUCIKA type AW    Ø 2 1/2" </t>
  </si>
  <si>
    <t xml:space="preserve">Pipa PVC RUCIKA type AW    Ø 2" </t>
  </si>
  <si>
    <t xml:space="preserve">Pipa PVC RUCIKA type AW    Ø 3" </t>
  </si>
  <si>
    <t xml:space="preserve">Pipa PVC RUCIKA type AW    Ø 3/4" </t>
  </si>
  <si>
    <t xml:space="preserve">Pipa PVC RUCIKA type AW    Ø 4" </t>
  </si>
  <si>
    <t xml:space="preserve">Pipa PVC RUCIKA type AW    Ø 6" </t>
  </si>
  <si>
    <t xml:space="preserve">Pipa PVC RUCIKA type AW    Ø 8" </t>
  </si>
  <si>
    <t>Piser dia. 12 s/d 20 cm</t>
  </si>
  <si>
    <t>Plamir Tembok</t>
  </si>
  <si>
    <t>Plat Alumunium 0.1 mm</t>
  </si>
  <si>
    <t>Plat Alumunium 0.2 mm</t>
  </si>
  <si>
    <t>Plat Alumunium 0.3 mm</t>
  </si>
  <si>
    <t>Plat Alumunium 0.4 mm</t>
  </si>
  <si>
    <t>Plat Alumunium 0.5 mm</t>
  </si>
  <si>
    <t>Plat Alumunium 0.6 mm</t>
  </si>
  <si>
    <t>Plat Bed Truck</t>
  </si>
  <si>
    <t>Plat Besi 10 mm Ke atas</t>
  </si>
  <si>
    <t xml:space="preserve">Plat Besi 2 mm s/d 5 mm </t>
  </si>
  <si>
    <t xml:space="preserve">Plat Besi 6 mm s/d 10 mm </t>
  </si>
  <si>
    <t>Plat Besi Tipis 0.5 mm</t>
  </si>
  <si>
    <t>Plat Besi Tipis 1 mm</t>
  </si>
  <si>
    <t>Plat Besi Tipis 10 mm ke atas</t>
  </si>
  <si>
    <t xml:space="preserve">Plat Besi Tipis 2 - 5 mm </t>
  </si>
  <si>
    <t xml:space="preserve">Plat Besi Tipis 6 - 10 mm </t>
  </si>
  <si>
    <t>Plat Karet untuk Perletakan Jembatan Type 4 Kx</t>
  </si>
  <si>
    <t xml:space="preserve">Plat Srip Ø 2 x 30 mm ( 6 m1) </t>
  </si>
  <si>
    <t xml:space="preserve">Plat Srip Ø 3 x 30 mm ( 6 m1) </t>
  </si>
  <si>
    <t>Plat Tanda Muka Air/Peil Schal</t>
  </si>
  <si>
    <t>Play Wood 18 mm 120 x 240</t>
  </si>
  <si>
    <t>Plin Taraso 10 x 30</t>
  </si>
  <si>
    <t>Plin Tegel PC 10 x 20</t>
  </si>
  <si>
    <t>Plin Tegel PC 15 x 30</t>
  </si>
  <si>
    <t>Plin Tegel Warna 10 x 20</t>
  </si>
  <si>
    <t>Plin Tegel Warna 15 x 30</t>
  </si>
  <si>
    <t>Plincote</t>
  </si>
  <si>
    <t>Plus Oil</t>
  </si>
  <si>
    <t>Pompa Air  (50 mm) 30 m3/jam</t>
  </si>
  <si>
    <t xml:space="preserve">Pompa Dragon Asli </t>
  </si>
  <si>
    <t xml:space="preserve">Pompa Dragon Tegal </t>
  </si>
  <si>
    <t>Pompa Kodok</t>
  </si>
  <si>
    <t>Pompa Submersible kap. 150 liter/menit 3 kW</t>
  </si>
  <si>
    <t>Pompa Zet pump 250 W - Sanyo</t>
  </si>
  <si>
    <t>Pompa Zet pump 450 W - Sanyo</t>
  </si>
  <si>
    <t>Poslin 11 x 11 Warna Khusus DN</t>
  </si>
  <si>
    <t>Poslin 11 x 11 Warna Standar DN</t>
  </si>
  <si>
    <t xml:space="preserve">Presure Tank kap. 500 liter lengkap </t>
  </si>
  <si>
    <t>Ram Ayam</t>
  </si>
  <si>
    <t>Ram Kawat 1 x 1 cm</t>
  </si>
  <si>
    <t>Ram Nyamuk Aluminium</t>
  </si>
  <si>
    <t>Ram Nyamuk Hijau</t>
  </si>
  <si>
    <t>Readymix Beton K 175, tanpa pompa ( selang )</t>
  </si>
  <si>
    <t>Readymix Beton K 225, tanpa pompa ( selang )</t>
  </si>
  <si>
    <t>Readymix Beton K 250, tanpa pompa ( selang )</t>
  </si>
  <si>
    <t>Readymix Beton K 300, tanpa pompa ( selang )</t>
  </si>
  <si>
    <t>Readymix Beton K 350, tanpa pompa ( selang )</t>
  </si>
  <si>
    <t>Rel Henderson Lengkap</t>
  </si>
  <si>
    <t>Rel Maraton I Pintu</t>
  </si>
  <si>
    <t>Rool Cat Tembok</t>
  </si>
  <si>
    <t>Rool Meter 30 meter ( Bahan Plastik )</t>
  </si>
  <si>
    <t>Rool Meter 5 meter ( Bahan Besi )</t>
  </si>
  <si>
    <t>Roster Beton 20 x 20</t>
  </si>
  <si>
    <t>Roster Beton 30 x 30</t>
  </si>
  <si>
    <t>Rumah Panel 30 x 60 cm (kosong)</t>
  </si>
  <si>
    <t>Rumah TL In Bow / Out Bow 2 x 20 W ( Kosongan )</t>
  </si>
  <si>
    <t>Saklar Broko Seri Standard ( 1 Phase )</t>
  </si>
  <si>
    <t>Saklar Broko Tunggal Standard ( 1 Phase )</t>
  </si>
  <si>
    <t>Sambungan Pipa PVC Jenis AW 4 " TY</t>
  </si>
  <si>
    <t xml:space="preserve">Saringan Air Lt KM Stainless Steel </t>
  </si>
  <si>
    <t>Sekop</t>
  </si>
  <si>
    <t xml:space="preserve">Selang Plastik untuk Water Pas dia. 0.5 cm </t>
  </si>
  <si>
    <t>Semen PC  / 50 kg</t>
  </si>
  <si>
    <t>Semen Putih</t>
  </si>
  <si>
    <t>Semen Warna</t>
  </si>
  <si>
    <t>Seng BJLS 30 lebar 60cm (1 rol 50 m' )</t>
  </si>
  <si>
    <t>Seng BJLS 30 lebar 90cm (1 rol 50 m' )</t>
  </si>
  <si>
    <t>Seng Plat BJLS 28 (80 X 180 )</t>
  </si>
  <si>
    <t>Seng Plat BJLS 30 (80 X 180 )</t>
  </si>
  <si>
    <t>Seng Plat BJLS 30 dia. 60 cm  ( 100 m1 )</t>
  </si>
  <si>
    <t>rool</t>
  </si>
  <si>
    <t>Seng Plat BJLS 30 dia. 90 cm ( 100 m1 )</t>
  </si>
  <si>
    <t>Ship Foot Roller</t>
  </si>
  <si>
    <t xml:space="preserve">Shower Dengan Tiang </t>
  </si>
  <si>
    <t xml:space="preserve">Shower Tanpa Tiang </t>
  </si>
  <si>
    <t>Sincromat</t>
  </si>
  <si>
    <t>Singkup</t>
  </si>
  <si>
    <t>Sirap Kelas I ( 80 / m2 )</t>
  </si>
  <si>
    <t>Sirtu</t>
  </si>
  <si>
    <t>Skring Kas 2 grop Biasa</t>
  </si>
  <si>
    <t>Skring Kas 3 grop Biasa</t>
  </si>
  <si>
    <t>Skring Kas 5 grop Biasa</t>
  </si>
  <si>
    <t>Sloot Jendela Tunggal</t>
  </si>
  <si>
    <t>Sloot Pintu berikut  Rantai</t>
  </si>
  <si>
    <t>Solatip Leideng</t>
  </si>
  <si>
    <t>gl</t>
  </si>
  <si>
    <t>Soligneum 1 blek</t>
  </si>
  <si>
    <t>5 lt</t>
  </si>
  <si>
    <t>Sondir Rata-rata</t>
  </si>
  <si>
    <t>Spirtus</t>
  </si>
  <si>
    <t xml:space="preserve">Stop Kontak Broko 3 Phase ( In Bow )  </t>
  </si>
  <si>
    <t xml:space="preserve">Stop Kontak Broko 3 Phase ( Out Bow )  </t>
  </si>
  <si>
    <t>Stop Kontak Broko Standard ( 1 Phase )</t>
  </si>
  <si>
    <t xml:space="preserve">Stop Kontak Handle 3 Phase  </t>
  </si>
  <si>
    <t>Stop Kran 1 " KIT</t>
  </si>
  <si>
    <t>Stop Kran 1 1/2 " KIT</t>
  </si>
  <si>
    <t>Stop Kran 2 " KIT</t>
  </si>
  <si>
    <t>Stop Kran 2 1/2" KIT</t>
  </si>
  <si>
    <t>Stop Kran 3 " KIT</t>
  </si>
  <si>
    <t>Stop Kran 3/4 " KIT</t>
  </si>
  <si>
    <t>Supercon</t>
  </si>
  <si>
    <t>Tacon ( tahan bakar )</t>
  </si>
  <si>
    <t>Tahanan 50 A Merk Fuji</t>
  </si>
  <si>
    <t>Tali Rami</t>
  </si>
  <si>
    <t>Tanah Liat</t>
  </si>
  <si>
    <t xml:space="preserve">Tanah Urug </t>
  </si>
  <si>
    <t>Tangki Air Fiber Glass 0.5 m3 ( Excel )</t>
  </si>
  <si>
    <t>Tangki Air Fiber Glass 1 m3 ( Excel )</t>
  </si>
  <si>
    <t>Tangki Air Fiber Glass 2 m3 ( Excel )</t>
  </si>
  <si>
    <t>Taraso Kerang 30 x 30</t>
  </si>
  <si>
    <t>Tarikan Almari Rata - rata</t>
  </si>
  <si>
    <t>Tarikan Pintu Alumunium</t>
  </si>
  <si>
    <t>Teak Wood 3 mm 120 x 240</t>
  </si>
  <si>
    <t xml:space="preserve">Teak Wood 3 mm 120 x 240 Ukuran Pintu </t>
  </si>
  <si>
    <t>Teak Wood 4 mm 120 x 240</t>
  </si>
  <si>
    <t>Teak Wood ukuran Pintu 4 mm</t>
  </si>
  <si>
    <t>Tegel Badak PC 30 x 30</t>
  </si>
  <si>
    <t>Tegel PC 20 x 20</t>
  </si>
  <si>
    <t>Tegel PC 30 x 30</t>
  </si>
  <si>
    <t>Tegel Wafel PC 20 x 20</t>
  </si>
  <si>
    <t>Tegel Wafel Warna 20 x 20</t>
  </si>
  <si>
    <t>Tegel Warna 20 x 20</t>
  </si>
  <si>
    <t>Tegel Warna 30 x 30</t>
  </si>
  <si>
    <t>Tempat Sabun Poslin</t>
  </si>
  <si>
    <t>Terpentin</t>
  </si>
  <si>
    <t>Thermo Plastik</t>
  </si>
  <si>
    <t>Timah</t>
  </si>
  <si>
    <t>Timah Hitam</t>
  </si>
  <si>
    <t>Tiner A</t>
  </si>
  <si>
    <t>Tiner B</t>
  </si>
  <si>
    <t>Trapo TL 20 W ( Philip )</t>
  </si>
  <si>
    <t>Trapo TL 20 W ( Sinar )</t>
  </si>
  <si>
    <t>Trapo TL 40 W ( Philip )</t>
  </si>
  <si>
    <t>Trapo TL 40 W ( Sinar )</t>
  </si>
  <si>
    <t>Triplek 3 mm 120 x 240</t>
  </si>
  <si>
    <t>Triplek 4 mm 120 x 240</t>
  </si>
  <si>
    <t>Triplek 4 mm Ukuran Pintu</t>
  </si>
  <si>
    <t>Triplek 6 mm 120 x 240</t>
  </si>
  <si>
    <t>Triplek 9 mm 120 x 240</t>
  </si>
  <si>
    <t>Truck bak terbuka</t>
  </si>
  <si>
    <t>Truck Fuso</t>
  </si>
  <si>
    <t>Truck Tangki Air 115 HP</t>
  </si>
  <si>
    <t xml:space="preserve">Urinoir Lengkap TOTO Warna Standard lengkap </t>
  </si>
  <si>
    <t>Vinyl Lantai standar</t>
  </si>
  <si>
    <t>Wall Flashing ( Rainbow Roof )</t>
  </si>
  <si>
    <t>Wall Flashing Hana</t>
  </si>
  <si>
    <t>Wall Paper ( kls menengah )</t>
  </si>
  <si>
    <t>Wastafel Bulat Warna Standard Lengkap</t>
  </si>
  <si>
    <t>Wastafel Lengkap INA</t>
  </si>
  <si>
    <t xml:space="preserve">Wastafel Lengkap TOTO LW 230 </t>
  </si>
  <si>
    <t>Water Mur 1/2 "</t>
  </si>
  <si>
    <t xml:space="preserve">Water Pas Alumuniumm 60 cm </t>
  </si>
  <si>
    <t>Water Profing Emulsion</t>
  </si>
  <si>
    <t>Water Profing Membrance</t>
  </si>
  <si>
    <t>ml</t>
  </si>
  <si>
    <t>Whell Loader 115 HP</t>
  </si>
  <si>
    <t>Wiremesh M6</t>
  </si>
  <si>
    <t>Wiremesh M8</t>
  </si>
  <si>
    <t>DAFTAR UPAH PEKERJA BANGUNAN</t>
  </si>
  <si>
    <t>JENIS PEKERJA BANGUNAN</t>
  </si>
  <si>
    <t>HARGA UPAH</t>
  </si>
  <si>
    <t>SATUAN WAKTU</t>
  </si>
  <si>
    <t>PEKERJA</t>
  </si>
  <si>
    <t xml:space="preserve"> 1 ORANG/ HR/ 8 JAM</t>
  </si>
  <si>
    <t>TUKANG (Batu, Kayu. Besi)</t>
  </si>
  <si>
    <t>MANDOR</t>
  </si>
  <si>
    <t>Galian Tanah/Pondasi</t>
  </si>
  <si>
    <t xml:space="preserve">Volume </t>
  </si>
  <si>
    <t>Pasangan Pondasi Batu kali</t>
  </si>
  <si>
    <t>Pasangan Dinding Bata Merah</t>
  </si>
  <si>
    <t>Lantai Beton Bertulang</t>
  </si>
  <si>
    <t>Tutup Atap (Genting Plentong Jatiwangi)</t>
  </si>
  <si>
    <t>Satuan</t>
  </si>
  <si>
    <t>oh</t>
  </si>
  <si>
    <t>Harga Satuan (Rp)</t>
  </si>
  <si>
    <t>Sub Total</t>
  </si>
  <si>
    <t>TOTAL</t>
  </si>
  <si>
    <t>No</t>
  </si>
  <si>
    <t>Lantai Keramik (30 x 30)</t>
  </si>
  <si>
    <t>A</t>
  </si>
  <si>
    <t>B</t>
  </si>
  <si>
    <t>C</t>
  </si>
  <si>
    <t>D</t>
  </si>
  <si>
    <t>E</t>
  </si>
  <si>
    <t>F</t>
  </si>
  <si>
    <t>Pasir Beton</t>
  </si>
  <si>
    <t>Batu pecah 1 - 2</t>
  </si>
  <si>
    <t>M3</t>
  </si>
  <si>
    <t>Oh</t>
  </si>
  <si>
    <t>Semen Portland (50 kg)</t>
  </si>
  <si>
    <t>1 M3 ADUKAN BETON (1 PC : 2 Pasir : 3Krikil)</t>
  </si>
  <si>
    <t>Untuk lantai beton tebal 10 cm</t>
  </si>
  <si>
    <t>per M2 diperlukan biaya</t>
  </si>
  <si>
    <t>belum termasuk besi &amp; bekisting</t>
  </si>
  <si>
    <t>Genteng Press Plentong JTW KW 1</t>
  </si>
  <si>
    <t>M2</t>
  </si>
  <si>
    <t>Hanya Pasang Tutup Atap, belum terma-</t>
  </si>
  <si>
    <t>suk rangka atap &amp; genting bubungan.</t>
  </si>
  <si>
    <t>Closet Jongkok</t>
  </si>
  <si>
    <t>Bak Mandi Fiber</t>
  </si>
  <si>
    <t xml:space="preserve"> WASHTAFEL</t>
  </si>
  <si>
    <r>
      <t xml:space="preserve">Perhitungan sudah Otomatis ! Anda hanya perlu mengedit harga satuan upah &amp; bahan sesuai harga setempat pada </t>
    </r>
    <r>
      <rPr>
        <b/>
        <sz val="10"/>
        <color rgb="FFFFFF00"/>
        <rFont val="Arial"/>
        <family val="2"/>
      </rPr>
      <t>workshee</t>
    </r>
    <r>
      <rPr>
        <b/>
        <sz val="10"/>
        <color theme="0"/>
        <rFont val="Arial"/>
        <family val="2"/>
      </rPr>
      <t>t Bahan dan Upah</t>
    </r>
  </si>
  <si>
    <r>
      <t>Perhitungan Biaya (Bahan &amp; Upah Kerja) Yang Diperlukan  (</t>
    </r>
    <r>
      <rPr>
        <b/>
        <sz val="16"/>
        <color rgb="FFFF0000"/>
        <rFont val="Arial"/>
        <family val="2"/>
      </rPr>
      <t>diproteksi)</t>
    </r>
  </si>
  <si>
    <r>
      <t xml:space="preserve">Anda cukup edit ukuran yang diblok warna </t>
    </r>
    <r>
      <rPr>
        <b/>
        <sz val="12"/>
        <color theme="0" tint="-0.14999847407452621"/>
        <rFont val="Calibri"/>
        <family val="2"/>
        <scheme val="minor"/>
      </rPr>
      <t>ABU</t>
    </r>
    <r>
      <rPr>
        <b/>
        <vertAlign val="superscript"/>
        <sz val="12"/>
        <color theme="0" tint="-0.14996795556505021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>, maka BIAYA secara otomatis berubah</t>
    </r>
  </si>
  <si>
    <t>Silahkan Edit sesuai harga setempat agar perhitungan biaya sesuai dengan tempat anda</t>
  </si>
  <si>
    <r>
      <t xml:space="preserve">DAFTAR BAHAN BANGUNAN </t>
    </r>
    <r>
      <rPr>
        <b/>
        <sz val="16"/>
        <color rgb="FFFF0000"/>
        <rFont val="Arial"/>
        <family val="2"/>
      </rPr>
      <t>(diurutkan berdasarkan abjad)</t>
    </r>
  </si>
  <si>
    <t>Jangan diedit !</t>
  </si>
  <si>
    <t>0ss.0188</t>
  </si>
  <si>
    <t>JMLH A-F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</si>
</sst>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6" formatCode="0.000"/>
    <numFmt numFmtId="167" formatCode="#,##0.000_);\(#,##0.000\)"/>
    <numFmt numFmtId="168" formatCode="_(* #,##0.00_);_(* \(#,##0.00\);_(* &quot;-&quot;_);_(@_)"/>
    <numFmt numFmtId="169" formatCode="_-* #,##0_-;\-* #,##0_-;_-* &quot;-&quot;??_-;_-@_-"/>
    <numFmt numFmtId="170" formatCode="_-* #,##0.000_-;\-* #,##0.000_-;_-* &quot;-&quot;??_-;_-@_-"/>
    <numFmt numFmtId="171" formatCode="[$Rp-421]#,##0"/>
  </numFmts>
  <fonts count="4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2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theme="0"/>
      <name val="Arial"/>
      <family val="2"/>
    </font>
    <font>
      <b/>
      <sz val="10"/>
      <name val="Slicker"/>
    </font>
    <font>
      <sz val="16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vertAlign val="superscript"/>
      <sz val="12"/>
      <color theme="0" tint="-0.14996795556505021"/>
      <name val="Calibri"/>
      <family val="2"/>
      <scheme val="minor"/>
    </font>
    <font>
      <sz val="11"/>
      <name val="Arial Black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Slicker"/>
    </font>
    <font>
      <b/>
      <sz val="18"/>
      <color theme="0"/>
      <name val="Arial"/>
      <family val="2"/>
    </font>
    <font>
      <sz val="11"/>
      <color theme="0"/>
      <name val="Arial"/>
      <family val="2"/>
    </font>
    <font>
      <b/>
      <sz val="11.5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10.5"/>
      <color theme="0"/>
      <name val="Arial"/>
      <family val="2"/>
    </font>
    <font>
      <sz val="9"/>
      <color theme="0"/>
      <name val="Century Gothic"/>
      <family val="2"/>
    </font>
    <font>
      <sz val="9"/>
      <color theme="0"/>
      <name val="Arial"/>
      <family val="2"/>
    </font>
    <font>
      <b/>
      <sz val="9"/>
      <color theme="0"/>
      <name val="Century Gothic"/>
      <family val="2"/>
    </font>
    <font>
      <b/>
      <sz val="14"/>
      <name val="Arial"/>
      <family val="2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0" borderId="0"/>
    <xf numFmtId="0" fontId="8" fillId="0" borderId="0" applyFont="0" applyProtection="0"/>
    <xf numFmtId="0" fontId="8" fillId="0" borderId="0"/>
  </cellStyleXfs>
  <cellXfs count="26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2" fontId="0" fillId="3" borderId="1" xfId="0" applyNumberForma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3" fontId="8" fillId="0" borderId="0" xfId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3" fontId="9" fillId="0" borderId="7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43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/>
    <xf numFmtId="2" fontId="16" fillId="2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49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/>
    <xf numFmtId="2" fontId="17" fillId="2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/>
    <xf numFmtId="0" fontId="17" fillId="0" borderId="1" xfId="0" applyFont="1" applyBorder="1"/>
    <xf numFmtId="0" fontId="14" fillId="2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14" xfId="3" quotePrefix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11" fillId="0" borderId="14" xfId="3" applyFont="1" applyFill="1" applyBorder="1" applyAlignment="1">
      <alignment horizontal="center" vertical="center"/>
    </xf>
    <xf numFmtId="43" fontId="8" fillId="0" borderId="14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3" quotePrefix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vertical="center"/>
    </xf>
    <xf numFmtId="0" fontId="11" fillId="0" borderId="18" xfId="3" quotePrefix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vertical="center"/>
    </xf>
    <xf numFmtId="0" fontId="11" fillId="0" borderId="15" xfId="3" quotePrefix="1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left" vertical="center"/>
    </xf>
    <xf numFmtId="168" fontId="8" fillId="0" borderId="14" xfId="2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/>
    </xf>
    <xf numFmtId="168" fontId="8" fillId="0" borderId="0" xfId="2" applyNumberFormat="1" applyFont="1" applyFill="1" applyAlignment="1">
      <alignment vertical="center"/>
    </xf>
    <xf numFmtId="0" fontId="8" fillId="0" borderId="14" xfId="3" quotePrefix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43" fontId="8" fillId="0" borderId="11" xfId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3" fontId="8" fillId="0" borderId="3" xfId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7" fontId="8" fillId="2" borderId="0" xfId="1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37" fontId="8" fillId="0" borderId="0" xfId="1" applyNumberFormat="1" applyFont="1" applyBorder="1"/>
    <xf numFmtId="3" fontId="8" fillId="0" borderId="0" xfId="0" applyNumberFormat="1" applyFont="1" applyBorder="1"/>
    <xf numFmtId="0" fontId="8" fillId="0" borderId="0" xfId="0" applyFont="1" applyFill="1" applyBorder="1"/>
    <xf numFmtId="0" fontId="9" fillId="5" borderId="1" xfId="0" applyFont="1" applyFill="1" applyBorder="1"/>
    <xf numFmtId="2" fontId="9" fillId="5" borderId="1" xfId="0" applyNumberFormat="1" applyFont="1" applyFill="1" applyBorder="1"/>
    <xf numFmtId="0" fontId="9" fillId="5" borderId="1" xfId="0" applyFont="1" applyFill="1" applyBorder="1" applyAlignment="1">
      <alignment horizontal="center"/>
    </xf>
    <xf numFmtId="37" fontId="9" fillId="5" borderId="1" xfId="1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0" fontId="9" fillId="0" borderId="0" xfId="0" applyFont="1" applyBorder="1"/>
    <xf numFmtId="49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/>
    <xf numFmtId="2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37" fontId="9" fillId="3" borderId="1" xfId="1" applyNumberFormat="1" applyFont="1" applyFill="1" applyBorder="1"/>
    <xf numFmtId="3" fontId="9" fillId="3" borderId="5" xfId="0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7" fontId="8" fillId="0" borderId="19" xfId="1" applyNumberFormat="1" applyFont="1" applyBorder="1"/>
    <xf numFmtId="3" fontId="8" fillId="0" borderId="8" xfId="0" applyNumberFormat="1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3" fontId="8" fillId="0" borderId="2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9" fillId="4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/>
    <xf numFmtId="2" fontId="9" fillId="4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37" fontId="9" fillId="4" borderId="1" xfId="1" applyNumberFormat="1" applyFont="1" applyFill="1" applyBorder="1"/>
    <xf numFmtId="3" fontId="9" fillId="4" borderId="1" xfId="0" applyNumberFormat="1" applyFont="1" applyFill="1" applyBorder="1"/>
    <xf numFmtId="37" fontId="8" fillId="0" borderId="1" xfId="1" applyNumberFormat="1" applyFont="1" applyBorder="1"/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/>
    <xf numFmtId="49" fontId="8" fillId="0" borderId="1" xfId="0" applyNumberFormat="1" applyFont="1" applyBorder="1"/>
    <xf numFmtId="43" fontId="8" fillId="0" borderId="1" xfId="0" applyNumberFormat="1" applyFont="1" applyBorder="1"/>
    <xf numFmtId="3" fontId="9" fillId="4" borderId="19" xfId="0" applyNumberFormat="1" applyFont="1" applyFill="1" applyBorder="1"/>
    <xf numFmtId="0" fontId="20" fillId="6" borderId="20" xfId="0" applyFont="1" applyFill="1" applyBorder="1" applyAlignment="1">
      <alignment horizontal="right"/>
    </xf>
    <xf numFmtId="0" fontId="11" fillId="0" borderId="1" xfId="5" applyFont="1" applyFill="1" applyBorder="1" applyProtection="1"/>
    <xf numFmtId="39" fontId="11" fillId="0" borderId="1" xfId="1" applyNumberFormat="1" applyFont="1" applyFill="1" applyBorder="1" applyProtection="1"/>
    <xf numFmtId="0" fontId="11" fillId="0" borderId="1" xfId="5" applyFont="1" applyFill="1" applyBorder="1" applyAlignment="1" applyProtection="1">
      <alignment horizontal="center"/>
    </xf>
    <xf numFmtId="0" fontId="22" fillId="6" borderId="21" xfId="0" applyFont="1" applyFill="1" applyBorder="1" applyAlignment="1">
      <alignment horizontal="right"/>
    </xf>
    <xf numFmtId="171" fontId="20" fillId="6" borderId="21" xfId="0" applyNumberFormat="1" applyFont="1" applyFill="1" applyBorder="1" applyAlignment="1">
      <alignment horizontal="right"/>
    </xf>
    <xf numFmtId="0" fontId="22" fillId="6" borderId="21" xfId="0" applyFont="1" applyFill="1" applyBorder="1"/>
    <xf numFmtId="0" fontId="22" fillId="6" borderId="22" xfId="0" applyFont="1" applyFill="1" applyBorder="1"/>
    <xf numFmtId="0" fontId="22" fillId="6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39" fontId="8" fillId="0" borderId="1" xfId="0" applyNumberFormat="1" applyFont="1" applyFill="1" applyBorder="1" applyProtection="1"/>
    <xf numFmtId="0" fontId="8" fillId="0" borderId="1" xfId="0" applyFont="1" applyFill="1" applyBorder="1" applyAlignment="1" applyProtection="1">
      <alignment horizontal="left"/>
    </xf>
    <xf numFmtId="0" fontId="2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28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5" fillId="6" borderId="0" xfId="0" applyFont="1" applyFill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43" fontId="14" fillId="2" borderId="6" xfId="1" applyFont="1" applyFill="1" applyBorder="1" applyAlignment="1">
      <alignment horizontal="center" vertical="center" wrapText="1"/>
    </xf>
    <xf numFmtId="0" fontId="30" fillId="0" borderId="0" xfId="0" applyFont="1"/>
    <xf numFmtId="0" fontId="16" fillId="2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5" fillId="6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43" fontId="22" fillId="0" borderId="0" xfId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1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vertical="center"/>
    </xf>
    <xf numFmtId="43" fontId="38" fillId="0" borderId="0" xfId="1" applyFont="1" applyFill="1" applyBorder="1" applyAlignment="1">
      <alignment vertical="center"/>
    </xf>
    <xf numFmtId="43" fontId="39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3" fontId="22" fillId="0" borderId="0" xfId="1" applyNumberFormat="1" applyFont="1" applyFill="1" applyBorder="1" applyAlignment="1">
      <alignment horizontal="left" vertical="center"/>
    </xf>
    <xf numFmtId="43" fontId="22" fillId="0" borderId="0" xfId="1" applyNumberFormat="1" applyFont="1" applyFill="1" applyBorder="1" applyAlignment="1">
      <alignment vertical="center"/>
    </xf>
    <xf numFmtId="43" fontId="20" fillId="0" borderId="0" xfId="1" applyNumberFormat="1" applyFont="1" applyFill="1" applyBorder="1" applyAlignment="1">
      <alignment horizontal="left" vertical="center"/>
    </xf>
    <xf numFmtId="43" fontId="20" fillId="0" borderId="0" xfId="1" applyNumberFormat="1" applyFont="1" applyFill="1" applyBorder="1" applyAlignment="1">
      <alignment vertical="center"/>
    </xf>
    <xf numFmtId="43" fontId="22" fillId="0" borderId="0" xfId="1" applyFont="1" applyFill="1" applyBorder="1" applyAlignment="1">
      <alignment horizontal="left" vertical="center"/>
    </xf>
    <xf numFmtId="43" fontId="22" fillId="0" borderId="0" xfId="1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164" fontId="22" fillId="0" borderId="0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3" fontId="20" fillId="0" borderId="0" xfId="1" applyFont="1" applyFill="1" applyBorder="1" applyAlignment="1">
      <alignment horizontal="left" vertical="center"/>
    </xf>
    <xf numFmtId="43" fontId="20" fillId="0" borderId="0" xfId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43" fontId="20" fillId="2" borderId="0" xfId="1" applyFont="1" applyFill="1" applyBorder="1" applyAlignment="1">
      <alignment horizontal="left" vertical="center"/>
    </xf>
    <xf numFmtId="43" fontId="20" fillId="2" borderId="0" xfId="1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horizontal="centerContinuous" vertical="center"/>
    </xf>
    <xf numFmtId="164" fontId="20" fillId="0" borderId="0" xfId="1" quotePrefix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 vertical="center"/>
    </xf>
    <xf numFmtId="43" fontId="20" fillId="0" borderId="0" xfId="0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5" fontId="40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43" fontId="40" fillId="0" borderId="0" xfId="1" applyNumberFormat="1" applyFont="1" applyFill="1" applyBorder="1" applyAlignment="1">
      <alignment vertical="center"/>
    </xf>
    <xf numFmtId="0" fontId="41" fillId="0" borderId="0" xfId="5" applyFont="1" applyFill="1" applyBorder="1" applyProtection="1"/>
    <xf numFmtId="164" fontId="41" fillId="0" borderId="0" xfId="1" applyNumberFormat="1" applyFont="1" applyFill="1" applyBorder="1" applyProtection="1"/>
    <xf numFmtId="0" fontId="41" fillId="0" borderId="0" xfId="5" applyFont="1" applyFill="1" applyBorder="1" applyAlignment="1" applyProtection="1">
      <alignment horizontal="center"/>
    </xf>
    <xf numFmtId="43" fontId="22" fillId="0" borderId="0" xfId="0" applyNumberFormat="1" applyFont="1" applyFill="1" applyBorder="1" applyAlignment="1">
      <alignment vertical="center"/>
    </xf>
    <xf numFmtId="0" fontId="20" fillId="0" borderId="0" xfId="0" quotePrefix="1" applyFont="1" applyFill="1" applyBorder="1" applyAlignment="1" applyProtection="1">
      <alignment horizontal="left"/>
    </xf>
    <xf numFmtId="0" fontId="22" fillId="0" borderId="0" xfId="0" applyFont="1" applyFill="1" applyBorder="1"/>
    <xf numFmtId="167" fontId="22" fillId="0" borderId="0" xfId="0" applyNumberFormat="1" applyFont="1" applyFill="1" applyBorder="1" applyAlignment="1" applyProtection="1">
      <alignment horizontal="left"/>
    </xf>
    <xf numFmtId="167" fontId="22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/>
    </xf>
    <xf numFmtId="39" fontId="22" fillId="0" borderId="0" xfId="0" applyNumberFormat="1" applyFont="1" applyFill="1" applyBorder="1" applyAlignment="1" applyProtection="1">
      <alignment horizontal="left"/>
    </xf>
    <xf numFmtId="164" fontId="20" fillId="0" borderId="0" xfId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43" fontId="22" fillId="2" borderId="0" xfId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68" fontId="22" fillId="0" borderId="0" xfId="2" applyNumberFormat="1" applyFont="1" applyFill="1" applyBorder="1" applyAlignment="1">
      <alignment vertical="center"/>
    </xf>
    <xf numFmtId="168" fontId="2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/>
    <xf numFmtId="0" fontId="32" fillId="0" borderId="0" xfId="0" applyFont="1" applyFill="1" applyBorder="1"/>
    <xf numFmtId="43" fontId="32" fillId="0" borderId="0" xfId="0" applyNumberFormat="1" applyFont="1" applyFill="1" applyBorder="1"/>
    <xf numFmtId="0" fontId="42" fillId="0" borderId="0" xfId="0" applyFont="1" applyFill="1" applyBorder="1" applyAlignment="1">
      <alignment horizontal="left" vertical="center"/>
    </xf>
    <xf numFmtId="167" fontId="43" fillId="0" borderId="0" xfId="0" applyNumberFormat="1" applyFont="1" applyFill="1" applyBorder="1" applyProtection="1"/>
    <xf numFmtId="0" fontId="43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left"/>
    </xf>
    <xf numFmtId="0" fontId="39" fillId="0" borderId="0" xfId="0" quotePrefix="1" applyFont="1" applyFill="1" applyBorder="1" applyAlignment="1" applyProtection="1">
      <alignment horizontal="left"/>
    </xf>
    <xf numFmtId="169" fontId="45" fillId="0" borderId="0" xfId="1" applyNumberFormat="1" applyFont="1" applyFill="1" applyBorder="1" applyAlignment="1" applyProtection="1">
      <alignment horizontal="center"/>
    </xf>
    <xf numFmtId="37" fontId="45" fillId="0" borderId="0" xfId="0" applyNumberFormat="1" applyFont="1" applyFill="1" applyBorder="1" applyAlignment="1" applyProtection="1">
      <alignment horizontal="left"/>
    </xf>
    <xf numFmtId="39" fontId="44" fillId="0" borderId="0" xfId="0" applyNumberFormat="1" applyFont="1" applyFill="1" applyBorder="1" applyProtection="1"/>
    <xf numFmtId="170" fontId="43" fillId="0" borderId="0" xfId="1" applyNumberFormat="1" applyFont="1" applyFill="1" applyBorder="1" applyAlignment="1" applyProtection="1">
      <alignment horizontal="center"/>
    </xf>
    <xf numFmtId="37" fontId="43" fillId="0" borderId="0" xfId="0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>
      <alignment vertical="center"/>
    </xf>
    <xf numFmtId="39" fontId="39" fillId="0" borderId="0" xfId="0" quotePrefix="1" applyNumberFormat="1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left"/>
    </xf>
    <xf numFmtId="4" fontId="22" fillId="0" borderId="0" xfId="0" applyNumberFormat="1" applyFont="1" applyFill="1" applyBorder="1" applyAlignment="1">
      <alignment vertical="center"/>
    </xf>
    <xf numFmtId="39" fontId="44" fillId="0" borderId="0" xfId="0" quotePrefix="1" applyNumberFormat="1" applyFont="1" applyFill="1" applyBorder="1" applyAlignment="1" applyProtection="1">
      <alignment horizontal="left"/>
    </xf>
    <xf numFmtId="3" fontId="46" fillId="7" borderId="0" xfId="0" applyNumberFormat="1" applyFont="1" applyFill="1" applyBorder="1"/>
    <xf numFmtId="37" fontId="47" fillId="7" borderId="0" xfId="1" applyNumberFormat="1" applyFont="1" applyFill="1" applyBorder="1"/>
  </cellXfs>
  <cellStyles count="6">
    <cellStyle name="Comma" xfId="1" builtinId="3"/>
    <cellStyle name="Comma [0]" xfId="2" builtinId="6"/>
    <cellStyle name="Normal" xfId="0" builtinId="0"/>
    <cellStyle name="Normal_Analisa Harga Satuan Sipil" xfId="5"/>
    <cellStyle name="Normal_CIBEUREM" xfId="4"/>
    <cellStyle name="Normal_RAB02" xfId="3"/>
  </cellStyles>
  <dxfs count="0"/>
  <tableStyles count="0" defaultTableStyle="TableStyleMedium9" defaultPivotStyle="PivotStyleLight16"/>
  <colors>
    <mruColors>
      <color rgb="FFE725D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6</xdr:row>
      <xdr:rowOff>200024</xdr:rowOff>
    </xdr:from>
    <xdr:to>
      <xdr:col>5</xdr:col>
      <xdr:colOff>9526</xdr:colOff>
      <xdr:row>9</xdr:row>
      <xdr:rowOff>180974</xdr:rowOff>
    </xdr:to>
    <xdr:cxnSp macro="">
      <xdr:nvCxnSpPr>
        <xdr:cNvPr id="23" name="Straight Connector 22"/>
        <xdr:cNvCxnSpPr/>
      </xdr:nvCxnSpPr>
      <xdr:spPr>
        <a:xfrm rot="16200000" flipH="1">
          <a:off x="3805238" y="1204912"/>
          <a:ext cx="676275" cy="190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9</xdr:row>
      <xdr:rowOff>180975</xdr:rowOff>
    </xdr:from>
    <xdr:to>
      <xdr:col>6</xdr:col>
      <xdr:colOff>19050</xdr:colOff>
      <xdr:row>10</xdr:row>
      <xdr:rowOff>9525</xdr:rowOff>
    </xdr:to>
    <xdr:cxnSp macro="">
      <xdr:nvCxnSpPr>
        <xdr:cNvPr id="25" name="Straight Connector 24"/>
        <xdr:cNvCxnSpPr/>
      </xdr:nvCxnSpPr>
      <xdr:spPr>
        <a:xfrm>
          <a:off x="4133850" y="1552575"/>
          <a:ext cx="638175" cy="190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6</xdr:row>
      <xdr:rowOff>190500</xdr:rowOff>
    </xdr:from>
    <xdr:to>
      <xdr:col>5</xdr:col>
      <xdr:colOff>600075</xdr:colOff>
      <xdr:row>10</xdr:row>
      <xdr:rowOff>28575</xdr:rowOff>
    </xdr:to>
    <xdr:cxnSp macro="">
      <xdr:nvCxnSpPr>
        <xdr:cNvPr id="27" name="Straight Connector 26"/>
        <xdr:cNvCxnSpPr/>
      </xdr:nvCxnSpPr>
      <xdr:spPr>
        <a:xfrm rot="16200000" flipH="1">
          <a:off x="4381500" y="1228725"/>
          <a:ext cx="7239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47625</xdr:rowOff>
    </xdr:from>
    <xdr:to>
      <xdr:col>8</xdr:col>
      <xdr:colOff>19050</xdr:colOff>
      <xdr:row>7</xdr:row>
      <xdr:rowOff>0</xdr:rowOff>
    </xdr:to>
    <xdr:cxnSp macro="">
      <xdr:nvCxnSpPr>
        <xdr:cNvPr id="29" name="Straight Connector 28"/>
        <xdr:cNvCxnSpPr/>
      </xdr:nvCxnSpPr>
      <xdr:spPr>
        <a:xfrm flipV="1">
          <a:off x="4752975" y="533400"/>
          <a:ext cx="1238250" cy="3429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171450</xdr:rowOff>
    </xdr:from>
    <xdr:to>
      <xdr:col>7</xdr:col>
      <xdr:colOff>180975</xdr:colOff>
      <xdr:row>7</xdr:row>
      <xdr:rowOff>9525</xdr:rowOff>
    </xdr:to>
    <xdr:cxnSp macro="">
      <xdr:nvCxnSpPr>
        <xdr:cNvPr id="31" name="Straight Connector 30"/>
        <xdr:cNvCxnSpPr/>
      </xdr:nvCxnSpPr>
      <xdr:spPr>
        <a:xfrm flipV="1">
          <a:off x="4124325" y="466725"/>
          <a:ext cx="1419225" cy="4191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114300</xdr:rowOff>
    </xdr:from>
    <xdr:to>
      <xdr:col>5</xdr:col>
      <xdr:colOff>600075</xdr:colOff>
      <xdr:row>9</xdr:row>
      <xdr:rowOff>171450</xdr:rowOff>
    </xdr:to>
    <xdr:cxnSp macro="">
      <xdr:nvCxnSpPr>
        <xdr:cNvPr id="33" name="Straight Connector 32"/>
        <xdr:cNvCxnSpPr/>
      </xdr:nvCxnSpPr>
      <xdr:spPr>
        <a:xfrm flipV="1">
          <a:off x="4143375" y="1295400"/>
          <a:ext cx="600075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11</xdr:row>
      <xdr:rowOff>171450</xdr:rowOff>
    </xdr:from>
    <xdr:to>
      <xdr:col>8</xdr:col>
      <xdr:colOff>0</xdr:colOff>
      <xdr:row>16</xdr:row>
      <xdr:rowOff>28574</xdr:rowOff>
    </xdr:to>
    <xdr:sp macro="" textlink="">
      <xdr:nvSpPr>
        <xdr:cNvPr id="34" name="Trapezoid 33"/>
        <xdr:cNvSpPr/>
      </xdr:nvSpPr>
      <xdr:spPr>
        <a:xfrm>
          <a:off x="5353050" y="1924050"/>
          <a:ext cx="619125" cy="809624"/>
        </a:xfrm>
        <a:prstGeom prst="trapezoid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171450</xdr:colOff>
      <xdr:row>10</xdr:row>
      <xdr:rowOff>9525</xdr:rowOff>
    </xdr:from>
    <xdr:to>
      <xdr:col>8</xdr:col>
      <xdr:colOff>552450</xdr:colOff>
      <xdr:row>11</xdr:row>
      <xdr:rowOff>180976</xdr:rowOff>
    </xdr:to>
    <xdr:cxnSp macro="">
      <xdr:nvCxnSpPr>
        <xdr:cNvPr id="36" name="Straight Connector 35"/>
        <xdr:cNvCxnSpPr/>
      </xdr:nvCxnSpPr>
      <xdr:spPr>
        <a:xfrm flipV="1">
          <a:off x="5534025" y="1571625"/>
          <a:ext cx="990600" cy="3619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10</xdr:row>
      <xdr:rowOff>9525</xdr:rowOff>
    </xdr:from>
    <xdr:to>
      <xdr:col>9</xdr:col>
      <xdr:colOff>285750</xdr:colOff>
      <xdr:row>12</xdr:row>
      <xdr:rowOff>1</xdr:rowOff>
    </xdr:to>
    <xdr:cxnSp macro="">
      <xdr:nvCxnSpPr>
        <xdr:cNvPr id="38" name="Straight Connector 37"/>
        <xdr:cNvCxnSpPr/>
      </xdr:nvCxnSpPr>
      <xdr:spPr>
        <a:xfrm flipV="1">
          <a:off x="5791200" y="1571625"/>
          <a:ext cx="1076325" cy="371476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85725</xdr:rowOff>
    </xdr:from>
    <xdr:to>
      <xdr:col>9</xdr:col>
      <xdr:colOff>457200</xdr:colOff>
      <xdr:row>16</xdr:row>
      <xdr:rowOff>28575</xdr:rowOff>
    </xdr:to>
    <xdr:cxnSp macro="">
      <xdr:nvCxnSpPr>
        <xdr:cNvPr id="40" name="Straight Connector 39"/>
        <xdr:cNvCxnSpPr/>
      </xdr:nvCxnSpPr>
      <xdr:spPr>
        <a:xfrm flipV="1">
          <a:off x="5972175" y="2219325"/>
          <a:ext cx="1066800" cy="5143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10</xdr:row>
      <xdr:rowOff>9525</xdr:rowOff>
    </xdr:from>
    <xdr:to>
      <xdr:col>9</xdr:col>
      <xdr:colOff>428625</xdr:colOff>
      <xdr:row>10</xdr:row>
      <xdr:rowOff>19050</xdr:rowOff>
    </xdr:to>
    <xdr:cxnSp macro="">
      <xdr:nvCxnSpPr>
        <xdr:cNvPr id="44" name="Straight Connector 43"/>
        <xdr:cNvCxnSpPr/>
      </xdr:nvCxnSpPr>
      <xdr:spPr>
        <a:xfrm>
          <a:off x="6486525" y="1571625"/>
          <a:ext cx="5238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10</xdr:row>
      <xdr:rowOff>9524</xdr:rowOff>
    </xdr:from>
    <xdr:to>
      <xdr:col>9</xdr:col>
      <xdr:colOff>447675</xdr:colOff>
      <xdr:row>13</xdr:row>
      <xdr:rowOff>95249</xdr:rowOff>
    </xdr:to>
    <xdr:cxnSp macro="">
      <xdr:nvCxnSpPr>
        <xdr:cNvPr id="46" name="Straight Connector 45"/>
        <xdr:cNvCxnSpPr/>
      </xdr:nvCxnSpPr>
      <xdr:spPr>
        <a:xfrm rot="16200000" flipH="1">
          <a:off x="6610350" y="1809749"/>
          <a:ext cx="657225" cy="1809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</xdr:row>
      <xdr:rowOff>180975</xdr:rowOff>
    </xdr:from>
    <xdr:to>
      <xdr:col>8</xdr:col>
      <xdr:colOff>200025</xdr:colOff>
      <xdr:row>18</xdr:row>
      <xdr:rowOff>180975</xdr:rowOff>
    </xdr:to>
    <xdr:sp macro="" textlink="">
      <xdr:nvSpPr>
        <xdr:cNvPr id="50" name="Flowchart: Process 49"/>
        <xdr:cNvSpPr/>
      </xdr:nvSpPr>
      <xdr:spPr>
        <a:xfrm>
          <a:off x="4152900" y="2886075"/>
          <a:ext cx="2019300" cy="381000"/>
        </a:xfrm>
        <a:prstGeom prst="flowChartProcess">
          <a:avLst/>
        </a:prstGeom>
        <a:solidFill>
          <a:srgbClr val="E725D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%20Rumah%20Sederhana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000000"/>
      <sheetName val="Sheet1"/>
      <sheetName val="Sheet2"/>
      <sheetName val="RAB"/>
      <sheetName val="Harga Satuan"/>
      <sheetName val="Bahan"/>
      <sheetName val="Upah"/>
      <sheetName val="Analisa Harga Satuan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2070</v>
          </cell>
        </row>
        <row r="9">
          <cell r="D9">
            <v>139920</v>
          </cell>
        </row>
        <row r="21">
          <cell r="D21">
            <v>20328</v>
          </cell>
        </row>
        <row r="36">
          <cell r="D36">
            <v>400</v>
          </cell>
        </row>
        <row r="39">
          <cell r="D39">
            <v>1980</v>
          </cell>
        </row>
        <row r="90">
          <cell r="D90">
            <v>83160</v>
          </cell>
        </row>
        <row r="91">
          <cell r="D91">
            <v>44352</v>
          </cell>
        </row>
        <row r="92">
          <cell r="D92">
            <v>70422</v>
          </cell>
        </row>
        <row r="276">
          <cell r="D276">
            <v>42768</v>
          </cell>
        </row>
        <row r="394">
          <cell r="D394">
            <v>178250</v>
          </cell>
        </row>
        <row r="396">
          <cell r="D396">
            <v>132250</v>
          </cell>
        </row>
        <row r="491">
          <cell r="D491">
            <v>11220</v>
          </cell>
        </row>
        <row r="540">
          <cell r="D540">
            <v>14520</v>
          </cell>
        </row>
        <row r="553">
          <cell r="D553">
            <v>55000</v>
          </cell>
        </row>
        <row r="555">
          <cell r="D555">
            <v>10120</v>
          </cell>
        </row>
        <row r="622">
          <cell r="D622">
            <v>40900</v>
          </cell>
        </row>
      </sheetData>
      <sheetData sheetId="7">
        <row r="9">
          <cell r="D9">
            <v>45000</v>
          </cell>
        </row>
        <row r="10">
          <cell r="D10">
            <v>60000</v>
          </cell>
        </row>
        <row r="11">
          <cell r="D11">
            <v>70000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topLeftCell="A10" workbookViewId="0">
      <selection activeCell="B32" sqref="B32"/>
    </sheetView>
  </sheetViews>
  <sheetFormatPr defaultRowHeight="15"/>
  <cols>
    <col min="1" max="1" width="5" style="2" customWidth="1"/>
    <col min="2" max="2" width="39.7109375" style="1" customWidth="1"/>
    <col min="3" max="3" width="12.85546875" style="7" customWidth="1"/>
    <col min="4" max="4" width="4.7109375" customWidth="1"/>
  </cols>
  <sheetData>
    <row r="1" spans="1:11" ht="36" customHeight="1">
      <c r="A1" s="159" t="s">
        <v>33</v>
      </c>
      <c r="B1" s="160"/>
      <c r="C1" s="161"/>
      <c r="D1" s="162"/>
      <c r="E1" s="162"/>
      <c r="F1" s="171" t="s">
        <v>1027</v>
      </c>
      <c r="G1" s="172"/>
      <c r="H1" s="172"/>
      <c r="I1" s="172"/>
      <c r="J1" s="172"/>
    </row>
    <row r="2" spans="1:11" ht="12.75" customHeight="1">
      <c r="A2" s="3"/>
    </row>
    <row r="3" spans="1:11" ht="17.25" customHeight="1">
      <c r="A3" s="3"/>
      <c r="C3" s="168">
        <v>12345</v>
      </c>
      <c r="D3" s="167" t="s">
        <v>1030</v>
      </c>
    </row>
    <row r="4" spans="1:11" ht="17.25" customHeight="1">
      <c r="A4" s="3"/>
      <c r="C4" s="169">
        <v>12345</v>
      </c>
      <c r="D4" s="167" t="s">
        <v>13</v>
      </c>
    </row>
    <row r="5" spans="1:11" ht="12.75" customHeight="1"/>
    <row r="6" spans="1:11" ht="12.75" customHeight="1"/>
    <row r="7" spans="1:11" s="6" customFormat="1" ht="15.75">
      <c r="A7" s="33" t="s">
        <v>1003</v>
      </c>
      <c r="B7" s="34" t="s">
        <v>0</v>
      </c>
      <c r="C7" s="35">
        <f>(C8/100)*(C9/100)*C10</f>
        <v>63</v>
      </c>
      <c r="D7" s="36" t="s">
        <v>1011</v>
      </c>
      <c r="E7" s="13"/>
      <c r="F7" s="13"/>
      <c r="G7" s="13"/>
      <c r="H7" s="14" t="s">
        <v>6</v>
      </c>
      <c r="I7" s="13"/>
      <c r="J7" s="13"/>
      <c r="K7" s="13"/>
    </row>
    <row r="8" spans="1:11" ht="24" customHeight="1">
      <c r="A8" s="8"/>
      <c r="B8" s="9" t="s">
        <v>17</v>
      </c>
      <c r="C8" s="15">
        <v>70</v>
      </c>
      <c r="D8" s="10" t="s">
        <v>3</v>
      </c>
      <c r="E8" s="5"/>
      <c r="F8" s="5"/>
      <c r="G8" s="5"/>
      <c r="H8" s="5"/>
      <c r="I8" s="5"/>
      <c r="J8" s="5"/>
      <c r="K8" s="5"/>
    </row>
    <row r="9" spans="1:11">
      <c r="A9" s="8"/>
      <c r="B9" s="9" t="s">
        <v>18</v>
      </c>
      <c r="C9" s="15">
        <v>90</v>
      </c>
      <c r="D9" s="10" t="s">
        <v>3</v>
      </c>
      <c r="E9" s="5"/>
      <c r="F9" s="5"/>
      <c r="G9" s="5" t="s">
        <v>5</v>
      </c>
      <c r="H9" s="5"/>
      <c r="I9" s="5"/>
      <c r="J9" s="5"/>
      <c r="K9" s="5"/>
    </row>
    <row r="10" spans="1:11">
      <c r="A10" s="8"/>
      <c r="B10" s="9" t="s">
        <v>19</v>
      </c>
      <c r="C10" s="15">
        <v>100</v>
      </c>
      <c r="D10" s="10" t="s">
        <v>1</v>
      </c>
      <c r="E10" s="5"/>
      <c r="F10" s="5"/>
      <c r="G10" s="5"/>
      <c r="H10" s="5"/>
      <c r="I10" s="5"/>
      <c r="J10" s="5"/>
      <c r="K10" s="5"/>
    </row>
    <row r="11" spans="1:11">
      <c r="E11" s="5"/>
      <c r="F11" s="5" t="s">
        <v>4</v>
      </c>
      <c r="G11" s="5"/>
      <c r="H11" s="5"/>
      <c r="I11" s="5"/>
      <c r="J11" s="5"/>
      <c r="K11" s="5"/>
    </row>
    <row r="12" spans="1:11">
      <c r="A12" s="37" t="s">
        <v>1004</v>
      </c>
      <c r="B12" s="38" t="s">
        <v>26</v>
      </c>
      <c r="C12" s="39">
        <f>(((C13+C14)/2)/100)*(C15/100)*C16</f>
        <v>72.000000000000014</v>
      </c>
      <c r="D12" s="40" t="s">
        <v>1011</v>
      </c>
      <c r="E12" s="5"/>
      <c r="F12" s="5"/>
      <c r="G12" s="5"/>
      <c r="H12" s="5" t="s">
        <v>8</v>
      </c>
      <c r="I12" s="5"/>
      <c r="J12" s="5"/>
      <c r="K12" s="5"/>
    </row>
    <row r="13" spans="1:11">
      <c r="A13" s="8"/>
      <c r="B13" s="11" t="s">
        <v>10</v>
      </c>
      <c r="C13" s="15">
        <v>60</v>
      </c>
      <c r="D13" s="10" t="s">
        <v>3</v>
      </c>
      <c r="E13" s="5"/>
      <c r="F13" s="5"/>
      <c r="G13" s="5"/>
      <c r="H13" s="5"/>
      <c r="I13" s="5"/>
      <c r="J13" s="5"/>
      <c r="K13" s="5"/>
    </row>
    <row r="14" spans="1:11">
      <c r="A14" s="8"/>
      <c r="B14" s="11" t="s">
        <v>11</v>
      </c>
      <c r="C14" s="15">
        <v>30</v>
      </c>
      <c r="D14" s="10" t="s">
        <v>3</v>
      </c>
      <c r="E14" s="5"/>
      <c r="F14" s="5"/>
      <c r="G14" s="12" t="s">
        <v>5</v>
      </c>
      <c r="H14" s="5"/>
      <c r="I14" s="5"/>
      <c r="J14" s="5"/>
      <c r="K14" s="5"/>
    </row>
    <row r="15" spans="1:11">
      <c r="A15" s="8"/>
      <c r="B15" s="11" t="s">
        <v>12</v>
      </c>
      <c r="C15" s="15">
        <v>80</v>
      </c>
      <c r="D15" s="10" t="s">
        <v>3</v>
      </c>
      <c r="E15" s="5"/>
      <c r="F15" s="5"/>
      <c r="G15" s="5"/>
      <c r="H15" s="5"/>
      <c r="I15" s="5"/>
      <c r="J15" s="5" t="s">
        <v>6</v>
      </c>
      <c r="K15" s="5"/>
    </row>
    <row r="16" spans="1:11">
      <c r="A16" s="8"/>
      <c r="B16" s="11" t="s">
        <v>16</v>
      </c>
      <c r="C16" s="15">
        <v>200</v>
      </c>
      <c r="D16" s="10" t="s">
        <v>1</v>
      </c>
      <c r="E16" s="5"/>
      <c r="F16" s="5"/>
      <c r="G16" s="5"/>
      <c r="H16" s="5"/>
      <c r="I16" s="5"/>
      <c r="J16" s="5"/>
      <c r="K16" s="5"/>
    </row>
    <row r="17" spans="1:11">
      <c r="E17" s="5"/>
      <c r="F17" s="5"/>
      <c r="G17" s="5"/>
      <c r="H17" s="4" t="s">
        <v>7</v>
      </c>
      <c r="I17" s="5"/>
      <c r="J17" s="5"/>
      <c r="K17" s="5"/>
    </row>
    <row r="18" spans="1:11" ht="21" customHeight="1">
      <c r="A18" s="41" t="s">
        <v>1005</v>
      </c>
      <c r="B18" s="42" t="s">
        <v>27</v>
      </c>
      <c r="C18" s="39">
        <f>C19*C20</f>
        <v>327.4375</v>
      </c>
      <c r="D18" s="43" t="s">
        <v>1019</v>
      </c>
      <c r="E18" s="12" t="s">
        <v>9</v>
      </c>
    </row>
    <row r="19" spans="1:11" ht="15" customHeight="1">
      <c r="A19" s="8"/>
      <c r="B19" s="11" t="s">
        <v>22</v>
      </c>
      <c r="C19" s="15">
        <v>3.25</v>
      </c>
      <c r="D19" s="10" t="s">
        <v>1</v>
      </c>
    </row>
    <row r="20" spans="1:11" ht="15" customHeight="1">
      <c r="A20" s="8"/>
      <c r="B20" s="11" t="s">
        <v>15</v>
      </c>
      <c r="C20" s="15">
        <v>100.75</v>
      </c>
      <c r="D20" s="10" t="s">
        <v>1</v>
      </c>
      <c r="G20" s="5" t="s">
        <v>20</v>
      </c>
    </row>
    <row r="23" spans="1:11">
      <c r="A23" s="41" t="s">
        <v>1006</v>
      </c>
      <c r="B23" s="42" t="s">
        <v>34</v>
      </c>
      <c r="C23" s="39">
        <f>C24*C25</f>
        <v>267.75</v>
      </c>
      <c r="D23" s="43" t="s">
        <v>1019</v>
      </c>
    </row>
    <row r="24" spans="1:11">
      <c r="A24" s="8"/>
      <c r="B24" s="11" t="s">
        <v>23</v>
      </c>
      <c r="C24" s="15">
        <v>10.5</v>
      </c>
      <c r="D24" s="10" t="s">
        <v>1</v>
      </c>
    </row>
    <row r="25" spans="1:11">
      <c r="A25" s="8"/>
      <c r="B25" s="11" t="s">
        <v>24</v>
      </c>
      <c r="C25" s="15">
        <v>25.5</v>
      </c>
      <c r="D25" s="10" t="s">
        <v>1</v>
      </c>
    </row>
    <row r="28" spans="1:11">
      <c r="A28" s="41" t="s">
        <v>1007</v>
      </c>
      <c r="B28" s="42" t="s">
        <v>28</v>
      </c>
      <c r="C28" s="39">
        <f>C29*C30*(C31/100)</f>
        <v>8.0639999999999983</v>
      </c>
      <c r="D28" s="43" t="s">
        <v>1011</v>
      </c>
    </row>
    <row r="29" spans="1:11">
      <c r="A29" s="8"/>
      <c r="B29" s="11" t="s">
        <v>23</v>
      </c>
      <c r="C29" s="15">
        <v>12</v>
      </c>
      <c r="D29" s="10" t="s">
        <v>1</v>
      </c>
    </row>
    <row r="30" spans="1:11">
      <c r="A30" s="8"/>
      <c r="B30" s="11" t="s">
        <v>24</v>
      </c>
      <c r="C30" s="15">
        <v>5.6</v>
      </c>
      <c r="D30" s="10" t="s">
        <v>1</v>
      </c>
    </row>
    <row r="31" spans="1:11">
      <c r="A31" s="8"/>
      <c r="B31" s="11" t="s">
        <v>25</v>
      </c>
      <c r="C31" s="15">
        <v>12</v>
      </c>
      <c r="D31" s="10" t="s">
        <v>3</v>
      </c>
    </row>
    <row r="33" spans="1:4">
      <c r="A33" s="41" t="s">
        <v>1008</v>
      </c>
      <c r="B33" s="42" t="s">
        <v>32</v>
      </c>
      <c r="C33" s="39">
        <f>(1.5*C34)*(C35+2)</f>
        <v>147</v>
      </c>
      <c r="D33" s="43" t="s">
        <v>1019</v>
      </c>
    </row>
    <row r="34" spans="1:4">
      <c r="A34" s="8"/>
      <c r="B34" s="11" t="s">
        <v>29</v>
      </c>
      <c r="C34" s="170">
        <v>7</v>
      </c>
      <c r="D34" s="10" t="s">
        <v>1</v>
      </c>
    </row>
    <row r="35" spans="1:4">
      <c r="A35" s="8"/>
      <c r="B35" s="11" t="s">
        <v>31</v>
      </c>
      <c r="C35" s="170">
        <v>12</v>
      </c>
      <c r="D35" s="10" t="s">
        <v>1</v>
      </c>
    </row>
  </sheetData>
  <mergeCells count="1">
    <mergeCell ref="F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H51"/>
  <sheetViews>
    <sheetView topLeftCell="A31" workbookViewId="0">
      <selection activeCell="D54" sqref="D54"/>
    </sheetView>
  </sheetViews>
  <sheetFormatPr defaultRowHeight="12.75"/>
  <cols>
    <col min="1" max="1" width="5" style="88" customWidth="1"/>
    <col min="2" max="2" width="38.7109375" style="88" customWidth="1"/>
    <col min="3" max="3" width="10.42578125" style="89" customWidth="1"/>
    <col min="4" max="4" width="8.5703125" style="90" customWidth="1"/>
    <col min="5" max="5" width="16.140625" style="88" customWidth="1"/>
    <col min="6" max="6" width="16" style="91" customWidth="1"/>
    <col min="7" max="7" width="17" style="92" customWidth="1"/>
    <col min="8" max="8" width="38.5703125" style="88" customWidth="1"/>
    <col min="9" max="16384" width="9.140625" style="88"/>
  </cols>
  <sheetData>
    <row r="1" spans="1:8" s="87" customFormat="1" ht="62.25" customHeight="1">
      <c r="A1" s="44" t="s">
        <v>1026</v>
      </c>
      <c r="B1" s="81"/>
      <c r="C1" s="82"/>
      <c r="D1" s="83"/>
      <c r="E1" s="81"/>
      <c r="F1" s="84"/>
      <c r="G1" s="85"/>
      <c r="H1" s="86" t="s">
        <v>1025</v>
      </c>
    </row>
    <row r="2" spans="1:8" ht="24" customHeight="1">
      <c r="H2" s="93"/>
    </row>
    <row r="3" spans="1:8" s="99" customFormat="1">
      <c r="A3" s="94" t="s">
        <v>1001</v>
      </c>
      <c r="B3" s="94" t="s">
        <v>48</v>
      </c>
      <c r="C3" s="95" t="s">
        <v>991</v>
      </c>
      <c r="D3" s="96" t="s">
        <v>996</v>
      </c>
      <c r="E3" s="94" t="s">
        <v>998</v>
      </c>
      <c r="F3" s="97" t="s">
        <v>999</v>
      </c>
      <c r="G3" s="98" t="s">
        <v>1000</v>
      </c>
    </row>
    <row r="4" spans="1:8">
      <c r="A4" s="100" t="s">
        <v>1003</v>
      </c>
      <c r="B4" s="101" t="s">
        <v>990</v>
      </c>
      <c r="C4" s="102">
        <f>'Mengitung Volume'!C7</f>
        <v>63</v>
      </c>
      <c r="D4" s="103" t="s">
        <v>1011</v>
      </c>
      <c r="E4" s="104"/>
      <c r="F4" s="105"/>
      <c r="G4" s="106">
        <f>SUM(F5:F7)</f>
        <v>2328480</v>
      </c>
    </row>
    <row r="5" spans="1:8" ht="13.5" customHeight="1">
      <c r="A5" s="107"/>
      <c r="B5" s="27" t="s">
        <v>54</v>
      </c>
      <c r="C5" s="108"/>
      <c r="D5" s="109" t="s">
        <v>997</v>
      </c>
      <c r="E5" s="110"/>
      <c r="F5" s="111">
        <f>C4*Analisa!J6</f>
        <v>1988280</v>
      </c>
      <c r="G5" s="112"/>
    </row>
    <row r="6" spans="1:8">
      <c r="A6" s="107"/>
      <c r="B6" s="27" t="s">
        <v>57</v>
      </c>
      <c r="C6" s="108"/>
      <c r="D6" s="113" t="s">
        <v>997</v>
      </c>
      <c r="E6" s="114"/>
      <c r="F6" s="111">
        <f>C4*Analisa!J7</f>
        <v>229320</v>
      </c>
      <c r="G6" s="115"/>
    </row>
    <row r="7" spans="1:8">
      <c r="A7" s="107"/>
      <c r="B7" s="27" t="s">
        <v>59</v>
      </c>
      <c r="C7" s="108"/>
      <c r="D7" s="113" t="s">
        <v>997</v>
      </c>
      <c r="E7" s="114"/>
      <c r="F7" s="111">
        <f>C4*Analisa!J8</f>
        <v>110880</v>
      </c>
      <c r="G7" s="115"/>
    </row>
    <row r="8" spans="1:8">
      <c r="A8" s="116"/>
      <c r="B8" s="117"/>
    </row>
    <row r="9" spans="1:8" s="99" customFormat="1">
      <c r="A9" s="118" t="s">
        <v>1004</v>
      </c>
      <c r="B9" s="119" t="s">
        <v>992</v>
      </c>
      <c r="C9" s="120">
        <f>'Mengitung Volume'!C12</f>
        <v>72.000000000000014</v>
      </c>
      <c r="D9" s="121" t="s">
        <v>1011</v>
      </c>
      <c r="E9" s="122"/>
      <c r="F9" s="123"/>
      <c r="G9" s="124">
        <f>SUM(F10:F15)</f>
        <v>26438436.000000004</v>
      </c>
    </row>
    <row r="10" spans="1:8">
      <c r="A10" s="107"/>
      <c r="B10" s="27" t="s">
        <v>67</v>
      </c>
      <c r="C10" s="32">
        <f>C9*1.2</f>
        <v>86.40000000000002</v>
      </c>
      <c r="D10" s="28" t="s">
        <v>68</v>
      </c>
      <c r="E10" s="29">
        <f>Analisa!I20</f>
        <v>126000</v>
      </c>
      <c r="F10" s="125">
        <f>C10*E10</f>
        <v>10886400.000000002</v>
      </c>
    </row>
    <row r="11" spans="1:8">
      <c r="A11" s="107"/>
      <c r="B11" s="27" t="s">
        <v>78</v>
      </c>
      <c r="C11" s="32">
        <f>C9*0.944</f>
        <v>67.968000000000004</v>
      </c>
      <c r="D11" s="28" t="s">
        <v>79</v>
      </c>
      <c r="E11" s="29">
        <f>Analisa!I21</f>
        <v>55000</v>
      </c>
      <c r="F11" s="125">
        <f t="shared" ref="F11:F15" si="0">C11*E11</f>
        <v>3738240</v>
      </c>
    </row>
    <row r="12" spans="1:8">
      <c r="A12" s="107"/>
      <c r="B12" s="27" t="s">
        <v>81</v>
      </c>
      <c r="C12" s="32">
        <f>C9*0.43</f>
        <v>30.960000000000004</v>
      </c>
      <c r="D12" s="28" t="s">
        <v>68</v>
      </c>
      <c r="E12" s="29">
        <f>Analisa!I22</f>
        <v>178250</v>
      </c>
      <c r="F12" s="125">
        <f t="shared" si="0"/>
        <v>5518620.0000000009</v>
      </c>
    </row>
    <row r="13" spans="1:8">
      <c r="A13" s="107"/>
      <c r="B13" s="27" t="s">
        <v>54</v>
      </c>
      <c r="C13" s="32">
        <f>C9*1.25</f>
        <v>90.000000000000014</v>
      </c>
      <c r="D13" s="30" t="s">
        <v>55</v>
      </c>
      <c r="E13" s="31">
        <f>Analisa!I23</f>
        <v>45000</v>
      </c>
      <c r="F13" s="125">
        <f t="shared" si="0"/>
        <v>4050000.0000000005</v>
      </c>
    </row>
    <row r="14" spans="1:8">
      <c r="A14" s="107"/>
      <c r="B14" s="27" t="s">
        <v>73</v>
      </c>
      <c r="C14" s="32">
        <f>C9*0.5</f>
        <v>36.000000000000007</v>
      </c>
      <c r="D14" s="30" t="s">
        <v>55</v>
      </c>
      <c r="E14" s="31">
        <f>Analisa!I24</f>
        <v>60000</v>
      </c>
      <c r="F14" s="125">
        <f t="shared" si="0"/>
        <v>2160000.0000000005</v>
      </c>
    </row>
    <row r="15" spans="1:8">
      <c r="A15" s="126"/>
      <c r="B15" s="27" t="s">
        <v>57</v>
      </c>
      <c r="C15" s="32">
        <f>C9*0.0169</f>
        <v>1.2168000000000001</v>
      </c>
      <c r="D15" s="30" t="s">
        <v>55</v>
      </c>
      <c r="E15" s="31">
        <f>Analisa!I25</f>
        <v>70000</v>
      </c>
      <c r="F15" s="125">
        <f t="shared" si="0"/>
        <v>85176</v>
      </c>
    </row>
    <row r="16" spans="1:8">
      <c r="A16" s="116"/>
      <c r="B16" s="127"/>
    </row>
    <row r="17" spans="1:7" s="99" customFormat="1">
      <c r="A17" s="118" t="s">
        <v>1005</v>
      </c>
      <c r="B17" s="119" t="s">
        <v>993</v>
      </c>
      <c r="C17" s="120">
        <f>'Mengitung Volume'!C18</f>
        <v>327.4375</v>
      </c>
      <c r="D17" s="121" t="s">
        <v>1019</v>
      </c>
      <c r="E17" s="122"/>
      <c r="F17" s="123"/>
      <c r="G17" s="124">
        <f>SUM(F18:F23)</f>
        <v>24765833.543749999</v>
      </c>
    </row>
    <row r="18" spans="1:7">
      <c r="A18" s="126"/>
      <c r="B18" s="128" t="str">
        <f>Analisa!E88</f>
        <v>Bata merah</v>
      </c>
      <c r="C18" s="108">
        <f>C17*Analisa!F88</f>
        <v>22920.625</v>
      </c>
      <c r="D18" s="109" t="str">
        <f>Analisa!G88</f>
        <v>bh</v>
      </c>
      <c r="E18" s="129">
        <f>Analisa!I88</f>
        <v>400</v>
      </c>
      <c r="F18" s="125">
        <f>C18*E18</f>
        <v>9168250</v>
      </c>
    </row>
    <row r="19" spans="1:7">
      <c r="A19" s="126"/>
      <c r="B19" s="128" t="str">
        <f>Analisa!E89</f>
        <v>P.C  (50 kg)</v>
      </c>
      <c r="C19" s="108">
        <f>C17*Analisa!F89</f>
        <v>67.897440000000003</v>
      </c>
      <c r="D19" s="109" t="str">
        <f>Analisa!G89</f>
        <v>zak</v>
      </c>
      <c r="E19" s="129">
        <f>Analisa!I89</f>
        <v>55000</v>
      </c>
      <c r="F19" s="125">
        <f t="shared" ref="F19:F23" si="1">C19*E19</f>
        <v>3734359.2</v>
      </c>
    </row>
    <row r="20" spans="1:7">
      <c r="A20" s="126"/>
      <c r="B20" s="128" t="str">
        <f>Analisa!E90</f>
        <v>Pasir pasang</v>
      </c>
      <c r="C20" s="108">
        <f>C17*Analisa!F90</f>
        <v>18.991375000000001</v>
      </c>
      <c r="D20" s="109" t="str">
        <f>Analisa!G90</f>
        <v>m³</v>
      </c>
      <c r="E20" s="129">
        <f>Analisa!I90</f>
        <v>178250</v>
      </c>
      <c r="F20" s="125">
        <f t="shared" si="1"/>
        <v>3385212.5937500005</v>
      </c>
    </row>
    <row r="21" spans="1:7">
      <c r="A21" s="126"/>
      <c r="B21" s="128" t="str">
        <f>Analisa!E91</f>
        <v>Pekerja</v>
      </c>
      <c r="C21" s="108">
        <f>C17*Analisa!F91</f>
        <v>105.36938749999999</v>
      </c>
      <c r="D21" s="109" t="str">
        <f>Analisa!G91</f>
        <v>org</v>
      </c>
      <c r="E21" s="129">
        <f>Analisa!I91</f>
        <v>45000</v>
      </c>
      <c r="F21" s="125">
        <f t="shared" si="1"/>
        <v>4741622.4374999991</v>
      </c>
    </row>
    <row r="22" spans="1:7">
      <c r="A22" s="126"/>
      <c r="B22" s="128" t="str">
        <f>Analisa!E92</f>
        <v>Tukang</v>
      </c>
      <c r="C22" s="108">
        <f>C17*Analisa!F92</f>
        <v>59.10246875</v>
      </c>
      <c r="D22" s="109" t="str">
        <f>Analisa!G92</f>
        <v>org</v>
      </c>
      <c r="E22" s="129">
        <f>Analisa!I92</f>
        <v>60000</v>
      </c>
      <c r="F22" s="125">
        <f t="shared" si="1"/>
        <v>3546148.125</v>
      </c>
    </row>
    <row r="23" spans="1:7">
      <c r="A23" s="126"/>
      <c r="B23" s="128" t="str">
        <f>Analisa!E93</f>
        <v>Mandor</v>
      </c>
      <c r="C23" s="108">
        <f>C17*Analisa!F93</f>
        <v>2.7177312499999999</v>
      </c>
      <c r="D23" s="109" t="str">
        <f>Analisa!G93</f>
        <v>org</v>
      </c>
      <c r="E23" s="129">
        <f>Analisa!I93</f>
        <v>70000</v>
      </c>
      <c r="F23" s="125">
        <f t="shared" si="1"/>
        <v>190241.1875</v>
      </c>
    </row>
    <row r="24" spans="1:7">
      <c r="A24" s="116"/>
      <c r="B24" s="127"/>
    </row>
    <row r="25" spans="1:7">
      <c r="A25" s="116"/>
      <c r="B25" s="127"/>
    </row>
    <row r="26" spans="1:7" s="99" customFormat="1">
      <c r="A26" s="118" t="s">
        <v>1006</v>
      </c>
      <c r="B26" s="119" t="s">
        <v>1002</v>
      </c>
      <c r="C26" s="120">
        <f>'Mengitung Volume'!C23</f>
        <v>267.75</v>
      </c>
      <c r="D26" s="121" t="s">
        <v>1019</v>
      </c>
      <c r="E26" s="122"/>
      <c r="F26" s="123"/>
      <c r="G26" s="124">
        <f>SUM(F27:F33)</f>
        <v>23842257.94125</v>
      </c>
    </row>
    <row r="27" spans="1:7">
      <c r="A27" s="126"/>
      <c r="B27" s="128" t="str">
        <f>Analisa!E68</f>
        <v>Keramik KW 1 DN putih polos</v>
      </c>
      <c r="C27" s="108">
        <f>C26*Analisa!F68</f>
        <v>270.42750000000001</v>
      </c>
      <c r="D27" s="109" t="str">
        <f>Analisa!G68</f>
        <v>m²</v>
      </c>
      <c r="E27" s="129">
        <f>Analisa!I68</f>
        <v>42768</v>
      </c>
      <c r="F27" s="125">
        <f>C27*E27</f>
        <v>11565643.32</v>
      </c>
    </row>
    <row r="28" spans="1:7">
      <c r="A28" s="126"/>
      <c r="B28" s="128" t="str">
        <f>Analisa!E69</f>
        <v>P.C  (50 kg)</v>
      </c>
      <c r="C28" s="108">
        <f>C26*Analisa!F69</f>
        <v>42.84</v>
      </c>
      <c r="D28" s="109" t="str">
        <f>Analisa!G69</f>
        <v>zak</v>
      </c>
      <c r="E28" s="129">
        <f>Analisa!I69</f>
        <v>55000</v>
      </c>
      <c r="F28" s="125">
        <f t="shared" ref="F28:F33" si="2">C28*E28</f>
        <v>2356200</v>
      </c>
    </row>
    <row r="29" spans="1:7">
      <c r="A29" s="126"/>
      <c r="B29" s="128" t="str">
        <f>Analisa!E70</f>
        <v>Pasir pasang</v>
      </c>
      <c r="C29" s="108">
        <f>C27*Analisa!F70</f>
        <v>8.1128250000000008</v>
      </c>
      <c r="D29" s="109" t="str">
        <f>Analisa!G70</f>
        <v>m³</v>
      </c>
      <c r="E29" s="129">
        <f>Analisa!I70</f>
        <v>178250</v>
      </c>
      <c r="F29" s="125">
        <f t="shared" si="2"/>
        <v>1446111.0562500001</v>
      </c>
    </row>
    <row r="30" spans="1:7">
      <c r="A30" s="126"/>
      <c r="B30" s="128" t="str">
        <f>Analisa!E71</f>
        <v>Semen warna</v>
      </c>
      <c r="C30" s="108">
        <f>C26*Analisa!F71</f>
        <v>3.48075</v>
      </c>
      <c r="D30" s="109" t="str">
        <f>Analisa!G71</f>
        <v>kg</v>
      </c>
      <c r="E30" s="129">
        <f>Analisa!I71</f>
        <v>10120</v>
      </c>
      <c r="F30" s="125">
        <f t="shared" si="2"/>
        <v>35225.19</v>
      </c>
    </row>
    <row r="31" spans="1:7">
      <c r="A31" s="126"/>
      <c r="B31" s="128" t="str">
        <f>Analisa!E72</f>
        <v>Pekerja</v>
      </c>
      <c r="C31" s="108">
        <f>C26*Analisa!F72</f>
        <v>50.203125</v>
      </c>
      <c r="D31" s="109" t="str">
        <f>Analisa!G72</f>
        <v>org</v>
      </c>
      <c r="E31" s="129">
        <f>Analisa!I72</f>
        <v>45000</v>
      </c>
      <c r="F31" s="125">
        <f t="shared" si="2"/>
        <v>2259140.625</v>
      </c>
    </row>
    <row r="32" spans="1:7">
      <c r="A32" s="126"/>
      <c r="B32" s="128" t="str">
        <f>Analisa!E73</f>
        <v>Tukang</v>
      </c>
      <c r="C32" s="108">
        <f>C26*Analisa!F73</f>
        <v>100.40625</v>
      </c>
      <c r="D32" s="109" t="str">
        <f>Analisa!G73</f>
        <v>org</v>
      </c>
      <c r="E32" s="129">
        <f>Analisa!I73</f>
        <v>60000</v>
      </c>
      <c r="F32" s="125">
        <f t="shared" si="2"/>
        <v>6024375</v>
      </c>
    </row>
    <row r="33" spans="1:8">
      <c r="A33" s="126"/>
      <c r="B33" s="128" t="str">
        <f>Analisa!E74</f>
        <v>Mandor</v>
      </c>
      <c r="C33" s="108">
        <f>C26*Analisa!F93</f>
        <v>2.2223250000000001</v>
      </c>
      <c r="D33" s="109" t="str">
        <f>Analisa!G74</f>
        <v>org</v>
      </c>
      <c r="E33" s="129">
        <f>Analisa!I74</f>
        <v>70000</v>
      </c>
      <c r="F33" s="125">
        <f t="shared" si="2"/>
        <v>155562.75</v>
      </c>
    </row>
    <row r="34" spans="1:8" ht="13.5" thickBot="1">
      <c r="A34" s="116"/>
      <c r="B34" s="127"/>
    </row>
    <row r="35" spans="1:8" s="99" customFormat="1">
      <c r="A35" s="118" t="s">
        <v>1007</v>
      </c>
      <c r="B35" s="119" t="s">
        <v>994</v>
      </c>
      <c r="C35" s="120">
        <f>'Mengitung Volume'!C28</f>
        <v>8.0639999999999983</v>
      </c>
      <c r="D35" s="121" t="s">
        <v>1011</v>
      </c>
      <c r="E35" s="122"/>
      <c r="F35" s="123"/>
      <c r="G35" s="130">
        <f>SUM(F36:F41)</f>
        <v>6662475.1871999986</v>
      </c>
      <c r="H35" s="131" t="s">
        <v>1015</v>
      </c>
    </row>
    <row r="36" spans="1:8">
      <c r="A36" s="126"/>
      <c r="B36" s="132" t="s">
        <v>1013</v>
      </c>
      <c r="C36" s="133">
        <f>C35*6.72</f>
        <v>54.190079999999988</v>
      </c>
      <c r="D36" s="134" t="s">
        <v>79</v>
      </c>
      <c r="E36" s="129">
        <f>Analisa!I38</f>
        <v>55000</v>
      </c>
      <c r="F36" s="125">
        <f t="shared" ref="F36:F41" si="3">C36*E36</f>
        <v>2980454.3999999994</v>
      </c>
      <c r="H36" s="135" t="s">
        <v>1016</v>
      </c>
    </row>
    <row r="37" spans="1:8">
      <c r="A37" s="126"/>
      <c r="B37" s="132" t="s">
        <v>1009</v>
      </c>
      <c r="C37" s="133">
        <f>C35*0.54</f>
        <v>4.3545599999999993</v>
      </c>
      <c r="D37" s="134" t="s">
        <v>1011</v>
      </c>
      <c r="E37" s="129">
        <f>Analisa!I39</f>
        <v>191245</v>
      </c>
      <c r="F37" s="125">
        <f t="shared" si="3"/>
        <v>832787.82719999983</v>
      </c>
      <c r="H37" s="136">
        <f>G35/10</f>
        <v>666247.51871999982</v>
      </c>
    </row>
    <row r="38" spans="1:8">
      <c r="A38" s="126"/>
      <c r="B38" s="132" t="s">
        <v>1010</v>
      </c>
      <c r="C38" s="133">
        <f>C35*0.81</f>
        <v>6.531839999999999</v>
      </c>
      <c r="D38" s="134" t="s">
        <v>1011</v>
      </c>
      <c r="E38" s="129">
        <f>Analisa!I40</f>
        <v>212750</v>
      </c>
      <c r="F38" s="125">
        <f t="shared" si="3"/>
        <v>1389648.9599999997</v>
      </c>
      <c r="H38" s="135" t="s">
        <v>1017</v>
      </c>
    </row>
    <row r="39" spans="1:8">
      <c r="A39" s="126"/>
      <c r="B39" s="132" t="s">
        <v>54</v>
      </c>
      <c r="C39" s="133">
        <f>C35*2</f>
        <v>16.127999999999997</v>
      </c>
      <c r="D39" s="134" t="s">
        <v>1012</v>
      </c>
      <c r="E39" s="129">
        <f>Analisa!I41</f>
        <v>45000</v>
      </c>
      <c r="F39" s="125">
        <f t="shared" si="3"/>
        <v>725759.99999999988</v>
      </c>
      <c r="H39" s="137"/>
    </row>
    <row r="40" spans="1:8">
      <c r="A40" s="126"/>
      <c r="B40" s="132" t="s">
        <v>73</v>
      </c>
      <c r="C40" s="133">
        <f>C35*0.35</f>
        <v>2.8223999999999991</v>
      </c>
      <c r="D40" s="134" t="s">
        <v>1012</v>
      </c>
      <c r="E40" s="129">
        <f>Analisa!I42</f>
        <v>60000</v>
      </c>
      <c r="F40" s="125">
        <f t="shared" si="3"/>
        <v>169343.99999999994</v>
      </c>
      <c r="H40" s="137"/>
    </row>
    <row r="41" spans="1:8" ht="13.5" thickBot="1">
      <c r="A41" s="126"/>
      <c r="B41" s="132" t="s">
        <v>57</v>
      </c>
      <c r="C41" s="133">
        <f>C35*1</f>
        <v>8.0639999999999983</v>
      </c>
      <c r="D41" s="134" t="s">
        <v>1012</v>
      </c>
      <c r="E41" s="129">
        <f>Analisa!I43</f>
        <v>70000</v>
      </c>
      <c r="F41" s="125">
        <f t="shared" si="3"/>
        <v>564479.99999999988</v>
      </c>
      <c r="H41" s="138"/>
    </row>
    <row r="42" spans="1:8">
      <c r="A42" s="116"/>
      <c r="B42" s="127"/>
    </row>
    <row r="43" spans="1:8">
      <c r="A43" s="116"/>
      <c r="B43" s="127"/>
    </row>
    <row r="44" spans="1:8">
      <c r="A44" s="118" t="s">
        <v>1008</v>
      </c>
      <c r="B44" s="119" t="s">
        <v>995</v>
      </c>
      <c r="C44" s="120">
        <f>'Mengitung Volume'!C33</f>
        <v>147</v>
      </c>
      <c r="D44" s="121" t="s">
        <v>1019</v>
      </c>
      <c r="E44" s="122"/>
      <c r="F44" s="123"/>
      <c r="G44" s="124">
        <f>SUM(F45:F48)</f>
        <v>6897240</v>
      </c>
      <c r="H44" s="139" t="s">
        <v>1020</v>
      </c>
    </row>
    <row r="45" spans="1:8">
      <c r="A45" s="126"/>
      <c r="B45" s="140" t="s">
        <v>274</v>
      </c>
      <c r="C45" s="141">
        <f>C44*25</f>
        <v>3675</v>
      </c>
      <c r="D45" s="142" t="s">
        <v>118</v>
      </c>
      <c r="E45" s="129">
        <f>Bahan!$D$158</f>
        <v>1500</v>
      </c>
      <c r="F45" s="125">
        <f>C45*E45</f>
        <v>5512500</v>
      </c>
      <c r="H45" s="139" t="s">
        <v>1021</v>
      </c>
    </row>
    <row r="46" spans="1:8">
      <c r="A46" s="126"/>
      <c r="B46" s="142" t="s">
        <v>73</v>
      </c>
      <c r="C46" s="141">
        <f>C44*0.06</f>
        <v>8.82</v>
      </c>
      <c r="D46" s="142" t="s">
        <v>55</v>
      </c>
      <c r="E46" s="129">
        <f>E40</f>
        <v>60000</v>
      </c>
      <c r="F46" s="125">
        <f t="shared" ref="F46:F48" si="4">C46*E46</f>
        <v>529200</v>
      </c>
      <c r="H46" s="139"/>
    </row>
    <row r="47" spans="1:8">
      <c r="A47" s="126"/>
      <c r="B47" s="142" t="s">
        <v>54</v>
      </c>
      <c r="C47" s="141">
        <f>C44*0.12</f>
        <v>17.64</v>
      </c>
      <c r="D47" s="142" t="s">
        <v>55</v>
      </c>
      <c r="E47" s="129">
        <f>E39</f>
        <v>45000</v>
      </c>
      <c r="F47" s="125">
        <f t="shared" si="4"/>
        <v>793800</v>
      </c>
      <c r="H47" s="139"/>
    </row>
    <row r="48" spans="1:8">
      <c r="A48" s="110"/>
      <c r="B48" s="142" t="s">
        <v>127</v>
      </c>
      <c r="C48" s="141">
        <f>C44*0.006</f>
        <v>0.88200000000000001</v>
      </c>
      <c r="D48" s="142" t="s">
        <v>55</v>
      </c>
      <c r="E48" s="129">
        <f>E41</f>
        <v>70000</v>
      </c>
      <c r="F48" s="125">
        <f t="shared" si="4"/>
        <v>61740</v>
      </c>
      <c r="H48" s="139"/>
    </row>
    <row r="51" spans="6:7" ht="21">
      <c r="F51" s="260" t="s">
        <v>1032</v>
      </c>
      <c r="G51" s="259">
        <f>SUM(G4:G48)</f>
        <v>90934722.672199994</v>
      </c>
    </row>
  </sheetData>
  <sheetProtection password="FA3E" sheet="1" objects="1" scenarios="1"/>
  <pageMargins left="0.7" right="0.7" top="0.75" bottom="0.75" header="0.3" footer="0.3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668"/>
  <sheetViews>
    <sheetView workbookViewId="0">
      <selection activeCell="G15" sqref="G15"/>
    </sheetView>
  </sheetViews>
  <sheetFormatPr defaultRowHeight="12.75"/>
  <cols>
    <col min="1" max="1" width="7.140625" style="80" customWidth="1"/>
    <col min="2" max="2" width="53.42578125" style="26" customWidth="1"/>
    <col min="3" max="3" width="8.42578125" style="26" customWidth="1"/>
    <col min="4" max="4" width="18.5703125" style="26" customWidth="1"/>
    <col min="5" max="5" width="43.42578125" style="45" customWidth="1"/>
    <col min="6" max="6" width="9.140625" style="45"/>
    <col min="7" max="7" width="19.140625" style="45" customWidth="1"/>
    <col min="8" max="16384" width="9.140625" style="45"/>
  </cols>
  <sheetData>
    <row r="1" spans="1:8" ht="45.75" customHeight="1">
      <c r="A1" s="164"/>
      <c r="B1" s="164" t="s">
        <v>1029</v>
      </c>
      <c r="C1" s="165"/>
      <c r="D1" s="166"/>
      <c r="E1" s="163" t="s">
        <v>1028</v>
      </c>
    </row>
    <row r="2" spans="1:8" ht="12" customHeight="1">
      <c r="A2" s="20"/>
      <c r="B2" s="20"/>
      <c r="C2" s="21" t="s">
        <v>329</v>
      </c>
      <c r="D2" s="22" t="s">
        <v>330</v>
      </c>
    </row>
    <row r="3" spans="1:8" ht="15" customHeight="1">
      <c r="A3" s="23"/>
      <c r="B3" s="23"/>
      <c r="C3" s="24"/>
      <c r="D3" s="25" t="s">
        <v>331</v>
      </c>
    </row>
    <row r="4" spans="1:8" s="16" customFormat="1" ht="12.75" customHeight="1">
      <c r="A4" s="46"/>
      <c r="B4" s="47" t="s">
        <v>332</v>
      </c>
      <c r="C4" s="48" t="s">
        <v>68</v>
      </c>
      <c r="D4" s="49">
        <v>144000</v>
      </c>
    </row>
    <row r="5" spans="1:8" s="16" customFormat="1" ht="12.75" customHeight="1">
      <c r="A5" s="46"/>
      <c r="B5" s="47" t="s">
        <v>333</v>
      </c>
      <c r="C5" s="50" t="s">
        <v>168</v>
      </c>
      <c r="D5" s="49">
        <v>112200</v>
      </c>
    </row>
    <row r="6" spans="1:8" s="16" customFormat="1" ht="12.75" customHeight="1">
      <c r="A6" s="46"/>
      <c r="B6" s="47" t="s">
        <v>334</v>
      </c>
      <c r="C6" s="50" t="s">
        <v>118</v>
      </c>
      <c r="D6" s="49">
        <v>35000</v>
      </c>
      <c r="E6" s="45"/>
      <c r="F6" s="45"/>
      <c r="G6" s="45"/>
      <c r="H6" s="45"/>
    </row>
    <row r="7" spans="1:8" s="16" customFormat="1" ht="12.75" customHeight="1">
      <c r="A7" s="46"/>
      <c r="B7" s="47" t="s">
        <v>335</v>
      </c>
      <c r="C7" s="48" t="s">
        <v>90</v>
      </c>
      <c r="D7" s="49">
        <v>7920</v>
      </c>
      <c r="E7" s="45"/>
      <c r="F7" s="45"/>
      <c r="G7" s="45"/>
      <c r="H7" s="45"/>
    </row>
    <row r="8" spans="1:8" s="16" customFormat="1" ht="12.75" customHeight="1">
      <c r="A8" s="46"/>
      <c r="B8" s="47" t="s">
        <v>167</v>
      </c>
      <c r="C8" s="50" t="s">
        <v>168</v>
      </c>
      <c r="D8" s="49">
        <v>2070</v>
      </c>
    </row>
    <row r="9" spans="1:8" s="16" customFormat="1" ht="12.75" customHeight="1">
      <c r="A9" s="46"/>
      <c r="B9" s="47" t="s">
        <v>336</v>
      </c>
      <c r="C9" s="48" t="s">
        <v>90</v>
      </c>
      <c r="D9" s="49">
        <v>139920</v>
      </c>
      <c r="E9" s="45"/>
      <c r="F9" s="45"/>
      <c r="G9" s="45"/>
      <c r="H9" s="45"/>
    </row>
    <row r="10" spans="1:8" s="16" customFormat="1" ht="12.75" customHeight="1">
      <c r="A10" s="46"/>
      <c r="B10" s="47" t="s">
        <v>337</v>
      </c>
      <c r="C10" s="48" t="s">
        <v>90</v>
      </c>
      <c r="D10" s="49">
        <v>161436</v>
      </c>
      <c r="E10" s="45"/>
      <c r="F10" s="45"/>
      <c r="G10" s="45"/>
      <c r="H10" s="45"/>
    </row>
    <row r="11" spans="1:8" s="16" customFormat="1" ht="12.75" customHeight="1">
      <c r="A11" s="46"/>
      <c r="B11" s="47" t="s">
        <v>338</v>
      </c>
      <c r="C11" s="50" t="s">
        <v>168</v>
      </c>
      <c r="D11" s="49">
        <v>69432</v>
      </c>
      <c r="E11" s="45"/>
      <c r="F11" s="45"/>
      <c r="G11" s="45"/>
      <c r="H11" s="45"/>
    </row>
    <row r="12" spans="1:8" s="16" customFormat="1" ht="12.75" customHeight="1">
      <c r="A12" s="46"/>
      <c r="B12" s="47" t="s">
        <v>339</v>
      </c>
      <c r="C12" s="50" t="s">
        <v>168</v>
      </c>
      <c r="D12" s="49">
        <v>96360</v>
      </c>
      <c r="E12" s="45"/>
      <c r="F12" s="45"/>
      <c r="G12" s="45"/>
      <c r="H12" s="45"/>
    </row>
    <row r="13" spans="1:8" s="16" customFormat="1" ht="12.75" customHeight="1">
      <c r="A13" s="46"/>
      <c r="B13" s="47" t="s">
        <v>340</v>
      </c>
      <c r="C13" s="50" t="s">
        <v>168</v>
      </c>
      <c r="D13" s="49">
        <v>74580</v>
      </c>
      <c r="E13" s="45"/>
      <c r="F13" s="45"/>
      <c r="G13" s="45"/>
      <c r="H13" s="45"/>
    </row>
    <row r="14" spans="1:8" s="16" customFormat="1" ht="12.75" customHeight="1">
      <c r="A14" s="46"/>
      <c r="B14" s="47" t="s">
        <v>341</v>
      </c>
      <c r="C14" s="50" t="s">
        <v>168</v>
      </c>
      <c r="D14" s="49">
        <v>36960</v>
      </c>
      <c r="E14" s="45"/>
      <c r="F14" s="45"/>
      <c r="G14" s="45"/>
      <c r="H14" s="45"/>
    </row>
    <row r="15" spans="1:8" s="16" customFormat="1" ht="12.75" customHeight="1">
      <c r="A15" s="46"/>
      <c r="B15" s="47" t="s">
        <v>342</v>
      </c>
      <c r="C15" s="50" t="s">
        <v>90</v>
      </c>
      <c r="D15" s="49">
        <v>85932</v>
      </c>
      <c r="E15" s="45"/>
      <c r="F15" s="45"/>
      <c r="G15" s="45"/>
      <c r="H15" s="45"/>
    </row>
    <row r="16" spans="1:8" s="16" customFormat="1" ht="12.75" customHeight="1">
      <c r="A16" s="46"/>
      <c r="B16" s="47" t="s">
        <v>343</v>
      </c>
      <c r="C16" s="50" t="s">
        <v>118</v>
      </c>
      <c r="D16" s="49">
        <v>1518</v>
      </c>
      <c r="E16" s="45"/>
      <c r="F16" s="45"/>
      <c r="G16" s="45"/>
      <c r="H16" s="45"/>
    </row>
    <row r="17" spans="1:8" s="16" customFormat="1" ht="12.75" customHeight="1">
      <c r="A17" s="46"/>
      <c r="B17" s="47" t="s">
        <v>344</v>
      </c>
      <c r="C17" s="50" t="s">
        <v>118</v>
      </c>
      <c r="D17" s="49">
        <v>1254</v>
      </c>
      <c r="E17" s="45"/>
      <c r="F17" s="45"/>
      <c r="G17" s="45"/>
      <c r="H17" s="45"/>
    </row>
    <row r="18" spans="1:8" s="16" customFormat="1" ht="12.75" customHeight="1">
      <c r="A18" s="46"/>
      <c r="B18" s="47" t="s">
        <v>274</v>
      </c>
      <c r="C18" s="50" t="s">
        <v>118</v>
      </c>
      <c r="D18" s="49">
        <v>1122</v>
      </c>
      <c r="E18" s="45"/>
      <c r="F18" s="45"/>
      <c r="G18" s="45"/>
      <c r="H18" s="45"/>
    </row>
    <row r="19" spans="1:8" s="16" customFormat="1" ht="12.75" customHeight="1">
      <c r="A19" s="46"/>
      <c r="B19" s="47" t="s">
        <v>345</v>
      </c>
      <c r="C19" s="50" t="s">
        <v>118</v>
      </c>
      <c r="D19" s="49">
        <v>1518</v>
      </c>
      <c r="E19" s="45"/>
      <c r="F19" s="45"/>
      <c r="G19" s="45"/>
      <c r="H19" s="45"/>
    </row>
    <row r="20" spans="1:8" s="16" customFormat="1" ht="12.75" customHeight="1">
      <c r="A20" s="46"/>
      <c r="B20" s="47" t="s">
        <v>346</v>
      </c>
      <c r="C20" s="50" t="s">
        <v>118</v>
      </c>
      <c r="D20" s="49">
        <v>1320</v>
      </c>
      <c r="E20" s="45"/>
      <c r="F20" s="45"/>
      <c r="G20" s="45"/>
      <c r="H20" s="45"/>
    </row>
    <row r="21" spans="1:8" s="18" customFormat="1" ht="12.75" customHeight="1">
      <c r="A21" s="46"/>
      <c r="B21" s="47" t="s">
        <v>347</v>
      </c>
      <c r="C21" s="50" t="s">
        <v>168</v>
      </c>
      <c r="D21" s="49">
        <v>20328</v>
      </c>
      <c r="E21" s="45"/>
      <c r="F21" s="45"/>
      <c r="G21" s="45"/>
      <c r="H21" s="45"/>
    </row>
    <row r="22" spans="1:8" s="16" customFormat="1" ht="12.75" customHeight="1">
      <c r="A22" s="46"/>
      <c r="B22" s="47" t="s">
        <v>348</v>
      </c>
      <c r="C22" s="50" t="s">
        <v>168</v>
      </c>
      <c r="D22" s="49">
        <v>46200</v>
      </c>
      <c r="E22" s="45"/>
      <c r="F22" s="45"/>
      <c r="G22" s="45"/>
      <c r="H22" s="45"/>
    </row>
    <row r="23" spans="1:8" s="16" customFormat="1" ht="12.75" customHeight="1">
      <c r="A23" s="46"/>
      <c r="B23" s="47" t="s">
        <v>349</v>
      </c>
      <c r="C23" s="50" t="s">
        <v>168</v>
      </c>
      <c r="D23" s="49">
        <v>69960</v>
      </c>
      <c r="E23" s="45"/>
      <c r="F23" s="45"/>
      <c r="G23" s="45"/>
      <c r="H23" s="45"/>
    </row>
    <row r="24" spans="1:8" s="16" customFormat="1" ht="12.75" customHeight="1">
      <c r="A24" s="46"/>
      <c r="B24" s="47" t="s">
        <v>350</v>
      </c>
      <c r="C24" s="48" t="s">
        <v>90</v>
      </c>
      <c r="D24" s="49">
        <v>488400</v>
      </c>
      <c r="E24" s="45"/>
      <c r="F24" s="45"/>
      <c r="G24" s="45"/>
      <c r="H24" s="45"/>
    </row>
    <row r="25" spans="1:8" s="16" customFormat="1" ht="12.75" customHeight="1">
      <c r="A25" s="46"/>
      <c r="B25" s="47" t="s">
        <v>351</v>
      </c>
      <c r="C25" s="48" t="s">
        <v>90</v>
      </c>
      <c r="D25" s="49">
        <v>13200</v>
      </c>
    </row>
    <row r="26" spans="1:8" s="16" customFormat="1" ht="12.75" customHeight="1">
      <c r="A26" s="46"/>
      <c r="B26" s="47" t="s">
        <v>352</v>
      </c>
      <c r="C26" s="50" t="s">
        <v>168</v>
      </c>
      <c r="D26" s="49">
        <v>54780</v>
      </c>
    </row>
    <row r="27" spans="1:8" s="16" customFormat="1" ht="12.75" customHeight="1">
      <c r="A27" s="46"/>
      <c r="B27" s="47" t="s">
        <v>353</v>
      </c>
      <c r="C27" s="48" t="s">
        <v>90</v>
      </c>
      <c r="D27" s="49">
        <v>16896</v>
      </c>
    </row>
    <row r="28" spans="1:8" s="16" customFormat="1" ht="12.75" customHeight="1">
      <c r="A28" s="46"/>
      <c r="B28" s="47" t="s">
        <v>354</v>
      </c>
      <c r="C28" s="50" t="s">
        <v>95</v>
      </c>
      <c r="D28" s="49">
        <v>79200</v>
      </c>
    </row>
    <row r="29" spans="1:8" s="16" customFormat="1" ht="12.75" customHeight="1">
      <c r="A29" s="46"/>
      <c r="B29" s="47" t="s">
        <v>355</v>
      </c>
      <c r="C29" s="50" t="s">
        <v>118</v>
      </c>
      <c r="D29" s="49">
        <v>206580</v>
      </c>
      <c r="E29" s="45"/>
      <c r="F29" s="45"/>
      <c r="G29" s="45"/>
      <c r="H29" s="45"/>
    </row>
    <row r="30" spans="1:8" s="16" customFormat="1" ht="12.75" customHeight="1">
      <c r="A30" s="46"/>
      <c r="B30" s="47" t="s">
        <v>356</v>
      </c>
      <c r="C30" s="50" t="s">
        <v>118</v>
      </c>
      <c r="D30" s="49">
        <v>130416</v>
      </c>
      <c r="E30" s="45"/>
      <c r="F30" s="45"/>
      <c r="G30" s="45"/>
      <c r="H30" s="45"/>
    </row>
    <row r="31" spans="1:8" s="16" customFormat="1" ht="12.75" customHeight="1">
      <c r="A31" s="46"/>
      <c r="B31" s="47" t="s">
        <v>357</v>
      </c>
      <c r="C31" s="50" t="s">
        <v>118</v>
      </c>
      <c r="D31" s="49">
        <v>43560</v>
      </c>
      <c r="E31" s="45"/>
      <c r="F31" s="45"/>
      <c r="G31" s="45"/>
      <c r="H31" s="45"/>
    </row>
    <row r="32" spans="1:8" s="16" customFormat="1" ht="12.75" customHeight="1">
      <c r="A32" s="46"/>
      <c r="B32" s="47" t="s">
        <v>358</v>
      </c>
      <c r="C32" s="50" t="s">
        <v>359</v>
      </c>
      <c r="D32" s="49">
        <v>9200</v>
      </c>
    </row>
    <row r="33" spans="1:8" s="16" customFormat="1" ht="12.75" customHeight="1">
      <c r="A33" s="46"/>
      <c r="B33" s="51" t="s">
        <v>360</v>
      </c>
      <c r="C33" s="50" t="s">
        <v>359</v>
      </c>
      <c r="D33" s="49">
        <v>13200</v>
      </c>
    </row>
    <row r="34" spans="1:8" s="16" customFormat="1" ht="12.75" customHeight="1">
      <c r="A34" s="46"/>
      <c r="B34" s="51" t="s">
        <v>361</v>
      </c>
      <c r="C34" s="50" t="s">
        <v>359</v>
      </c>
      <c r="D34" s="49">
        <v>33000</v>
      </c>
    </row>
    <row r="35" spans="1:8" s="16" customFormat="1" ht="12.75" customHeight="1">
      <c r="A35" s="46"/>
      <c r="B35" s="47" t="s">
        <v>362</v>
      </c>
      <c r="C35" s="48" t="s">
        <v>118</v>
      </c>
      <c r="D35" s="49">
        <v>6600</v>
      </c>
    </row>
    <row r="36" spans="1:8" s="16" customFormat="1" ht="12.75" customHeight="1">
      <c r="A36" s="46"/>
      <c r="B36" s="47" t="s">
        <v>363</v>
      </c>
      <c r="C36" s="50" t="s">
        <v>118</v>
      </c>
      <c r="D36" s="49">
        <v>400</v>
      </c>
    </row>
    <row r="37" spans="1:8" s="16" customFormat="1" ht="12.75" customHeight="1">
      <c r="A37" s="46"/>
      <c r="B37" s="47" t="s">
        <v>364</v>
      </c>
      <c r="C37" s="50" t="s">
        <v>118</v>
      </c>
      <c r="D37" s="49">
        <v>375</v>
      </c>
    </row>
    <row r="38" spans="1:8" s="16" customFormat="1" ht="12.75" customHeight="1">
      <c r="A38" s="46"/>
      <c r="B38" s="47" t="s">
        <v>365</v>
      </c>
      <c r="C38" s="50" t="s">
        <v>118</v>
      </c>
      <c r="D38" s="49">
        <v>990</v>
      </c>
    </row>
    <row r="39" spans="1:8" s="16" customFormat="1" ht="12.75" customHeight="1">
      <c r="A39" s="46"/>
      <c r="B39" s="47" t="s">
        <v>366</v>
      </c>
      <c r="C39" s="50" t="s">
        <v>118</v>
      </c>
      <c r="D39" s="49">
        <v>1980</v>
      </c>
    </row>
    <row r="40" spans="1:8" s="16" customFormat="1" ht="12.75" customHeight="1">
      <c r="A40" s="46"/>
      <c r="B40" s="47" t="s">
        <v>367</v>
      </c>
      <c r="C40" s="50" t="s">
        <v>118</v>
      </c>
      <c r="D40" s="49">
        <v>600</v>
      </c>
    </row>
    <row r="41" spans="1:8" s="16" customFormat="1" ht="12.75" customHeight="1">
      <c r="A41" s="46"/>
      <c r="B41" s="47" t="s">
        <v>368</v>
      </c>
      <c r="C41" s="50" t="s">
        <v>369</v>
      </c>
      <c r="D41" s="49">
        <v>2152920</v>
      </c>
      <c r="E41" s="45"/>
      <c r="F41" s="45"/>
      <c r="G41" s="45"/>
      <c r="H41" s="45"/>
    </row>
    <row r="42" spans="1:8" s="16" customFormat="1" ht="12.75" customHeight="1">
      <c r="A42" s="46"/>
      <c r="B42" s="52" t="s">
        <v>370</v>
      </c>
      <c r="C42" s="48" t="s">
        <v>68</v>
      </c>
      <c r="D42" s="49">
        <v>126000</v>
      </c>
    </row>
    <row r="43" spans="1:8" s="16" customFormat="1" ht="12.75" customHeight="1">
      <c r="A43" s="46"/>
      <c r="B43" s="47" t="s">
        <v>371</v>
      </c>
      <c r="C43" s="48" t="s">
        <v>68</v>
      </c>
      <c r="D43" s="49">
        <v>126000</v>
      </c>
    </row>
    <row r="44" spans="1:8" s="16" customFormat="1" ht="12.75" customHeight="1">
      <c r="A44" s="46"/>
      <c r="B44" s="47" t="s">
        <v>372</v>
      </c>
      <c r="C44" s="50" t="s">
        <v>95</v>
      </c>
      <c r="D44" s="49">
        <v>13464</v>
      </c>
    </row>
    <row r="45" spans="1:8" s="16" customFormat="1" ht="12.75" customHeight="1">
      <c r="A45" s="46"/>
      <c r="B45" s="47" t="s">
        <v>373</v>
      </c>
      <c r="C45" s="48" t="s">
        <v>68</v>
      </c>
      <c r="D45" s="49">
        <v>110880</v>
      </c>
    </row>
    <row r="46" spans="1:8" s="16" customFormat="1" ht="12.75" customHeight="1">
      <c r="A46" s="46"/>
      <c r="B46" s="47" t="s">
        <v>374</v>
      </c>
      <c r="C46" s="48" t="s">
        <v>68</v>
      </c>
      <c r="D46" s="49">
        <v>110880</v>
      </c>
    </row>
    <row r="47" spans="1:8" s="16" customFormat="1" ht="12.75" customHeight="1">
      <c r="A47" s="46"/>
      <c r="B47" s="47" t="s">
        <v>375</v>
      </c>
      <c r="C47" s="48" t="s">
        <v>68</v>
      </c>
      <c r="D47" s="49">
        <v>144000</v>
      </c>
    </row>
    <row r="48" spans="1:8" s="16" customFormat="1" ht="12.75" customHeight="1">
      <c r="A48" s="46"/>
      <c r="B48" s="52" t="s">
        <v>376</v>
      </c>
      <c r="C48" s="48" t="s">
        <v>68</v>
      </c>
      <c r="D48" s="49">
        <v>212750</v>
      </c>
    </row>
    <row r="49" spans="1:8" s="16" customFormat="1" ht="12.75" customHeight="1">
      <c r="A49" s="46"/>
      <c r="B49" s="47" t="s">
        <v>377</v>
      </c>
      <c r="C49" s="48" t="s">
        <v>68</v>
      </c>
      <c r="D49" s="49">
        <v>175375</v>
      </c>
    </row>
    <row r="50" spans="1:8" s="16" customFormat="1" ht="12.75" customHeight="1">
      <c r="A50" s="46"/>
      <c r="B50" s="47" t="s">
        <v>378</v>
      </c>
      <c r="C50" s="48" t="s">
        <v>68</v>
      </c>
      <c r="D50" s="49">
        <v>149500</v>
      </c>
    </row>
    <row r="51" spans="1:8" s="16" customFormat="1" ht="12.75" customHeight="1">
      <c r="A51" s="46"/>
      <c r="B51" s="53" t="s">
        <v>379</v>
      </c>
      <c r="C51" s="48" t="s">
        <v>68</v>
      </c>
      <c r="D51" s="49">
        <v>134800</v>
      </c>
    </row>
    <row r="52" spans="1:8" s="16" customFormat="1" ht="12.75" customHeight="1">
      <c r="A52" s="46"/>
      <c r="B52" s="47" t="s">
        <v>380</v>
      </c>
      <c r="C52" s="48" t="s">
        <v>68</v>
      </c>
      <c r="D52" s="49">
        <v>144000</v>
      </c>
    </row>
    <row r="53" spans="1:8" s="16" customFormat="1" ht="12.75" customHeight="1">
      <c r="A53" s="46"/>
      <c r="B53" s="47" t="s">
        <v>381</v>
      </c>
      <c r="C53" s="50" t="s">
        <v>118</v>
      </c>
      <c r="D53" s="49">
        <v>10164</v>
      </c>
    </row>
    <row r="54" spans="1:8" s="16" customFormat="1" ht="12.75" customHeight="1">
      <c r="A54" s="46"/>
      <c r="B54" s="47" t="s">
        <v>382</v>
      </c>
      <c r="C54" s="50" t="s">
        <v>118</v>
      </c>
      <c r="D54" s="49">
        <v>36300</v>
      </c>
    </row>
    <row r="55" spans="1:8" s="16" customFormat="1" ht="12.75" customHeight="1">
      <c r="A55" s="46"/>
      <c r="B55" s="47" t="s">
        <v>383</v>
      </c>
      <c r="C55" s="48" t="s">
        <v>68</v>
      </c>
      <c r="D55" s="49">
        <v>92400</v>
      </c>
    </row>
    <row r="56" spans="1:8" s="16" customFormat="1" ht="12.75" customHeight="1">
      <c r="A56" s="46"/>
      <c r="B56" s="47" t="s">
        <v>384</v>
      </c>
      <c r="C56" s="48" t="s">
        <v>90</v>
      </c>
      <c r="D56" s="49">
        <v>73656</v>
      </c>
    </row>
    <row r="57" spans="1:8" s="16" customFormat="1" ht="12.75" customHeight="1">
      <c r="A57" s="54"/>
      <c r="B57" s="55" t="s">
        <v>385</v>
      </c>
      <c r="C57" s="56" t="s">
        <v>386</v>
      </c>
      <c r="D57" s="57">
        <v>5000</v>
      </c>
      <c r="E57" s="45"/>
      <c r="F57" s="45"/>
      <c r="G57" s="45"/>
      <c r="H57" s="45"/>
    </row>
    <row r="58" spans="1:8" s="16" customFormat="1" ht="12.75" customHeight="1">
      <c r="A58" s="58"/>
      <c r="B58" s="59" t="s">
        <v>387</v>
      </c>
      <c r="C58" s="60" t="s">
        <v>95</v>
      </c>
      <c r="D58" s="61">
        <v>8100</v>
      </c>
      <c r="E58" s="45"/>
      <c r="F58" s="45"/>
      <c r="G58" s="45"/>
      <c r="H58" s="45"/>
    </row>
    <row r="59" spans="1:8" s="16" customFormat="1" ht="12.75" customHeight="1">
      <c r="A59" s="48"/>
      <c r="B59" s="47" t="s">
        <v>388</v>
      </c>
      <c r="C59" s="50" t="s">
        <v>95</v>
      </c>
      <c r="D59" s="49">
        <v>8100</v>
      </c>
      <c r="E59" s="45"/>
      <c r="F59" s="45"/>
      <c r="G59" s="45"/>
      <c r="H59" s="45"/>
    </row>
    <row r="60" spans="1:8" s="16" customFormat="1" ht="12.75" customHeight="1">
      <c r="A60" s="46"/>
      <c r="B60" s="47" t="s">
        <v>389</v>
      </c>
      <c r="C60" s="50" t="s">
        <v>95</v>
      </c>
      <c r="D60" s="49">
        <v>10956</v>
      </c>
      <c r="E60" s="45"/>
      <c r="F60" s="45"/>
      <c r="G60" s="45"/>
      <c r="H60" s="45"/>
    </row>
    <row r="61" spans="1:8" s="16" customFormat="1" ht="12.75" customHeight="1">
      <c r="A61" s="48"/>
      <c r="B61" s="47" t="s">
        <v>390</v>
      </c>
      <c r="C61" s="50" t="s">
        <v>95</v>
      </c>
      <c r="D61" s="49">
        <v>6563</v>
      </c>
      <c r="E61" s="45"/>
      <c r="F61" s="45"/>
      <c r="G61" s="45"/>
      <c r="H61" s="45"/>
    </row>
    <row r="62" spans="1:8" s="16" customFormat="1" ht="12.75" customHeight="1">
      <c r="A62" s="46"/>
      <c r="B62" s="47" t="s">
        <v>391</v>
      </c>
      <c r="C62" s="50" t="s">
        <v>95</v>
      </c>
      <c r="D62" s="49">
        <v>12650</v>
      </c>
      <c r="E62" s="45"/>
      <c r="F62" s="45"/>
      <c r="G62" s="45"/>
      <c r="H62" s="45"/>
    </row>
    <row r="63" spans="1:8" s="16" customFormat="1" ht="12.75" customHeight="1">
      <c r="A63" s="46"/>
      <c r="B63" s="51" t="s">
        <v>392</v>
      </c>
      <c r="C63" s="50" t="s">
        <v>359</v>
      </c>
      <c r="D63" s="49">
        <v>98340</v>
      </c>
      <c r="E63" s="45"/>
      <c r="F63" s="45"/>
      <c r="G63" s="45"/>
      <c r="H63" s="45"/>
    </row>
    <row r="64" spans="1:8" s="16" customFormat="1" ht="12.75" customHeight="1">
      <c r="A64" s="46"/>
      <c r="B64" s="51" t="s">
        <v>393</v>
      </c>
      <c r="C64" s="50" t="s">
        <v>359</v>
      </c>
      <c r="D64" s="49">
        <v>198000</v>
      </c>
      <c r="E64" s="45"/>
      <c r="F64" s="45"/>
      <c r="G64" s="45"/>
      <c r="H64" s="45"/>
    </row>
    <row r="65" spans="1:8" s="16" customFormat="1" ht="12.75" customHeight="1">
      <c r="A65" s="46"/>
      <c r="B65" s="51" t="s">
        <v>394</v>
      </c>
      <c r="C65" s="50" t="s">
        <v>359</v>
      </c>
      <c r="D65" s="49">
        <v>357720</v>
      </c>
      <c r="E65" s="45"/>
      <c r="F65" s="45"/>
      <c r="G65" s="45"/>
      <c r="H65" s="45"/>
    </row>
    <row r="66" spans="1:8" s="16" customFormat="1" ht="12.75" customHeight="1">
      <c r="A66" s="46"/>
      <c r="B66" s="51" t="s">
        <v>395</v>
      </c>
      <c r="C66" s="50" t="s">
        <v>359</v>
      </c>
      <c r="D66" s="49">
        <v>472560</v>
      </c>
      <c r="E66" s="45"/>
      <c r="F66" s="45"/>
      <c r="G66" s="45"/>
      <c r="H66" s="45"/>
    </row>
    <row r="67" spans="1:8" s="16" customFormat="1" ht="12.75" customHeight="1">
      <c r="A67" s="46"/>
      <c r="B67" s="51" t="s">
        <v>396</v>
      </c>
      <c r="C67" s="50" t="s">
        <v>359</v>
      </c>
      <c r="D67" s="49">
        <v>660000</v>
      </c>
      <c r="E67" s="45"/>
      <c r="F67" s="45"/>
      <c r="G67" s="45"/>
      <c r="H67" s="45"/>
    </row>
    <row r="68" spans="1:8" s="16" customFormat="1" ht="12.75" customHeight="1">
      <c r="A68" s="46"/>
      <c r="B68" s="51" t="s">
        <v>397</v>
      </c>
      <c r="C68" s="50" t="s">
        <v>359</v>
      </c>
      <c r="D68" s="49">
        <v>147840</v>
      </c>
      <c r="E68" s="45"/>
      <c r="F68" s="45"/>
      <c r="G68" s="45"/>
      <c r="H68" s="45"/>
    </row>
    <row r="69" spans="1:8" s="16" customFormat="1" ht="12.75" customHeight="1">
      <c r="A69" s="46"/>
      <c r="B69" s="51" t="s">
        <v>398</v>
      </c>
      <c r="C69" s="50" t="s">
        <v>359</v>
      </c>
      <c r="D69" s="49">
        <v>203280</v>
      </c>
      <c r="E69" s="45"/>
      <c r="F69" s="45"/>
      <c r="G69" s="45"/>
      <c r="H69" s="45"/>
    </row>
    <row r="70" spans="1:8" s="16" customFormat="1" ht="12.75" customHeight="1">
      <c r="A70" s="46"/>
      <c r="B70" s="51" t="s">
        <v>399</v>
      </c>
      <c r="C70" s="50" t="s">
        <v>359</v>
      </c>
      <c r="D70" s="49">
        <v>224400</v>
      </c>
      <c r="E70" s="45"/>
      <c r="F70" s="45"/>
      <c r="G70" s="45"/>
      <c r="H70" s="45"/>
    </row>
    <row r="71" spans="1:8" s="16" customFormat="1" ht="12.75" customHeight="1">
      <c r="A71" s="46"/>
      <c r="B71" s="51" t="s">
        <v>400</v>
      </c>
      <c r="C71" s="50" t="s">
        <v>359</v>
      </c>
      <c r="D71" s="49">
        <v>314820</v>
      </c>
      <c r="E71" s="45"/>
      <c r="F71" s="45"/>
      <c r="G71" s="45"/>
      <c r="H71" s="45"/>
    </row>
    <row r="72" spans="1:8" s="16" customFormat="1" ht="12.75" customHeight="1">
      <c r="A72" s="46"/>
      <c r="B72" s="51" t="s">
        <v>401</v>
      </c>
      <c r="C72" s="50" t="s">
        <v>359</v>
      </c>
      <c r="D72" s="49">
        <v>459096</v>
      </c>
      <c r="E72" s="45"/>
      <c r="F72" s="45"/>
      <c r="G72" s="45"/>
      <c r="H72" s="45"/>
    </row>
    <row r="73" spans="1:8" s="16" customFormat="1" ht="12.75" customHeight="1">
      <c r="A73" s="46"/>
      <c r="B73" s="51" t="s">
        <v>402</v>
      </c>
      <c r="C73" s="50" t="s">
        <v>359</v>
      </c>
      <c r="D73" s="49">
        <v>597300</v>
      </c>
      <c r="E73" s="45"/>
      <c r="F73" s="45"/>
      <c r="G73" s="45"/>
      <c r="H73" s="45"/>
    </row>
    <row r="74" spans="1:8" s="16" customFormat="1" ht="12.75" customHeight="1">
      <c r="A74" s="46"/>
      <c r="B74" s="51" t="s">
        <v>403</v>
      </c>
      <c r="C74" s="50" t="s">
        <v>359</v>
      </c>
      <c r="D74" s="49">
        <v>851400</v>
      </c>
      <c r="E74" s="45"/>
      <c r="F74" s="45"/>
      <c r="G74" s="45"/>
      <c r="H74" s="45"/>
    </row>
    <row r="75" spans="1:8" s="16" customFormat="1" ht="12.75" customHeight="1">
      <c r="A75" s="46"/>
      <c r="B75" s="51" t="s">
        <v>404</v>
      </c>
      <c r="C75" s="50" t="s">
        <v>359</v>
      </c>
      <c r="D75" s="49">
        <v>1433520</v>
      </c>
      <c r="E75" s="45"/>
      <c r="F75" s="45"/>
      <c r="G75" s="45"/>
      <c r="H75" s="45"/>
    </row>
    <row r="76" spans="1:8" s="16" customFormat="1" ht="12.75" customHeight="1">
      <c r="A76" s="48"/>
      <c r="B76" s="47" t="s">
        <v>405</v>
      </c>
      <c r="C76" s="50" t="s">
        <v>95</v>
      </c>
      <c r="D76" s="49">
        <v>6563</v>
      </c>
      <c r="E76" s="45"/>
      <c r="F76" s="45"/>
      <c r="G76" s="45"/>
      <c r="H76" s="45"/>
    </row>
    <row r="77" spans="1:8" s="16" customFormat="1" ht="12.75" customHeight="1">
      <c r="A77" s="46"/>
      <c r="B77" s="47" t="s">
        <v>406</v>
      </c>
      <c r="C77" s="50" t="s">
        <v>95</v>
      </c>
      <c r="D77" s="49">
        <v>6563</v>
      </c>
      <c r="E77" s="45"/>
      <c r="F77" s="45"/>
      <c r="G77" s="45"/>
      <c r="H77" s="45"/>
    </row>
    <row r="78" spans="1:8" s="16" customFormat="1" ht="12.75" customHeight="1">
      <c r="A78" s="46"/>
      <c r="B78" s="47" t="s">
        <v>407</v>
      </c>
      <c r="C78" s="50" t="s">
        <v>95</v>
      </c>
      <c r="D78" s="49">
        <v>6563</v>
      </c>
      <c r="E78" s="45"/>
      <c r="F78" s="45"/>
      <c r="G78" s="45"/>
      <c r="H78" s="45"/>
    </row>
    <row r="79" spans="1:8" s="16" customFormat="1" ht="12.75" customHeight="1">
      <c r="A79" s="46"/>
      <c r="B79" s="47" t="s">
        <v>408</v>
      </c>
      <c r="C79" s="48" t="s">
        <v>90</v>
      </c>
      <c r="D79" s="49">
        <v>14000</v>
      </c>
    </row>
    <row r="80" spans="1:8" s="16" customFormat="1" ht="12.75" customHeight="1">
      <c r="A80" s="62"/>
      <c r="B80" s="55" t="s">
        <v>409</v>
      </c>
      <c r="C80" s="63" t="s">
        <v>90</v>
      </c>
      <c r="D80" s="57">
        <v>9500</v>
      </c>
    </row>
    <row r="81" spans="1:8" s="16" customFormat="1" ht="12.75" customHeight="1">
      <c r="A81" s="58"/>
      <c r="B81" s="59" t="s">
        <v>410</v>
      </c>
      <c r="C81" s="64" t="s">
        <v>90</v>
      </c>
      <c r="D81" s="61">
        <v>19800</v>
      </c>
    </row>
    <row r="82" spans="1:8" s="16" customFormat="1" ht="12.75" customHeight="1">
      <c r="A82" s="48"/>
      <c r="B82" s="47" t="s">
        <v>411</v>
      </c>
      <c r="C82" s="48" t="s">
        <v>90</v>
      </c>
      <c r="D82" s="49">
        <v>137280</v>
      </c>
      <c r="E82" s="45"/>
      <c r="F82" s="45"/>
      <c r="G82" s="45"/>
      <c r="H82" s="45"/>
    </row>
    <row r="83" spans="1:8" s="16" customFormat="1" ht="12.75" customHeight="1">
      <c r="A83" s="46"/>
      <c r="B83" s="47" t="s">
        <v>412</v>
      </c>
      <c r="C83" s="50" t="s">
        <v>118</v>
      </c>
      <c r="D83" s="49">
        <v>5676</v>
      </c>
      <c r="E83" s="45"/>
      <c r="F83" s="45"/>
      <c r="G83" s="45"/>
      <c r="H83" s="45"/>
    </row>
    <row r="84" spans="1:8" s="16" customFormat="1" ht="12.75" customHeight="1">
      <c r="A84" s="46"/>
      <c r="B84" s="47" t="s">
        <v>413</v>
      </c>
      <c r="C84" s="50" t="s">
        <v>118</v>
      </c>
      <c r="D84" s="49">
        <v>7524</v>
      </c>
      <c r="E84" s="45"/>
      <c r="F84" s="45"/>
      <c r="G84" s="45"/>
      <c r="H84" s="45"/>
    </row>
    <row r="85" spans="1:8" s="16" customFormat="1" ht="12.75" customHeight="1">
      <c r="A85" s="46"/>
      <c r="B85" s="47" t="s">
        <v>414</v>
      </c>
      <c r="C85" s="50" t="s">
        <v>118</v>
      </c>
      <c r="D85" s="49">
        <v>5676</v>
      </c>
      <c r="E85" s="45"/>
      <c r="F85" s="45"/>
      <c r="G85" s="45"/>
      <c r="H85" s="45"/>
    </row>
    <row r="86" spans="1:8" s="16" customFormat="1" ht="12.75" customHeight="1">
      <c r="A86" s="46"/>
      <c r="B86" s="47" t="s">
        <v>415</v>
      </c>
      <c r="C86" s="50" t="s">
        <v>118</v>
      </c>
      <c r="D86" s="49">
        <v>6600</v>
      </c>
      <c r="E86" s="45"/>
      <c r="F86" s="45"/>
      <c r="G86" s="45"/>
      <c r="H86" s="45"/>
    </row>
    <row r="87" spans="1:8" s="16" customFormat="1" ht="12.75" customHeight="1">
      <c r="A87" s="46"/>
      <c r="B87" s="47" t="s">
        <v>416</v>
      </c>
      <c r="C87" s="50" t="s">
        <v>118</v>
      </c>
      <c r="D87" s="49">
        <v>3630</v>
      </c>
      <c r="E87" s="45"/>
      <c r="F87" s="45"/>
      <c r="G87" s="45"/>
      <c r="H87" s="45"/>
    </row>
    <row r="88" spans="1:8" s="16" customFormat="1" ht="12.75" customHeight="1">
      <c r="A88" s="46"/>
      <c r="B88" s="47" t="s">
        <v>417</v>
      </c>
      <c r="C88" s="50" t="s">
        <v>118</v>
      </c>
      <c r="D88" s="49">
        <v>25000</v>
      </c>
      <c r="E88" s="45"/>
      <c r="F88" s="45"/>
      <c r="G88" s="45"/>
      <c r="H88" s="45"/>
    </row>
    <row r="89" spans="1:8" s="16" customFormat="1" ht="12.75" customHeight="1">
      <c r="A89" s="46"/>
      <c r="B89" s="47" t="s">
        <v>418</v>
      </c>
      <c r="C89" s="50" t="s">
        <v>95</v>
      </c>
      <c r="D89" s="49">
        <v>33120</v>
      </c>
    </row>
    <row r="90" spans="1:8" s="16" customFormat="1" ht="12.75" customHeight="1">
      <c r="A90" s="46"/>
      <c r="B90" s="47" t="s">
        <v>419</v>
      </c>
      <c r="C90" s="50" t="s">
        <v>95</v>
      </c>
      <c r="D90" s="49">
        <v>83160</v>
      </c>
    </row>
    <row r="91" spans="1:8" s="16" customFormat="1" ht="12.75" customHeight="1">
      <c r="A91" s="46"/>
      <c r="B91" s="47" t="s">
        <v>420</v>
      </c>
      <c r="C91" s="50" t="s">
        <v>95</v>
      </c>
      <c r="D91" s="49">
        <v>44352</v>
      </c>
    </row>
    <row r="92" spans="1:8" s="16" customFormat="1" ht="12.75" customHeight="1">
      <c r="A92" s="46"/>
      <c r="B92" s="47" t="s">
        <v>421</v>
      </c>
      <c r="C92" s="50" t="s">
        <v>386</v>
      </c>
      <c r="D92" s="49">
        <v>70422</v>
      </c>
    </row>
    <row r="93" spans="1:8" s="16" customFormat="1" ht="12.75" customHeight="1">
      <c r="A93" s="46"/>
      <c r="B93" s="47" t="s">
        <v>422</v>
      </c>
      <c r="C93" s="50" t="s">
        <v>95</v>
      </c>
      <c r="D93" s="49">
        <v>42900</v>
      </c>
    </row>
    <row r="94" spans="1:8" s="16" customFormat="1" ht="12.75" customHeight="1">
      <c r="A94" s="46"/>
      <c r="B94" s="47" t="s">
        <v>423</v>
      </c>
      <c r="C94" s="50" t="s">
        <v>95</v>
      </c>
      <c r="D94" s="49">
        <v>60500</v>
      </c>
    </row>
    <row r="95" spans="1:8" s="16" customFormat="1" ht="12.75" customHeight="1">
      <c r="A95" s="46"/>
      <c r="B95" s="47" t="s">
        <v>424</v>
      </c>
      <c r="C95" s="50" t="s">
        <v>95</v>
      </c>
      <c r="D95" s="49">
        <v>60500</v>
      </c>
    </row>
    <row r="96" spans="1:8" s="16" customFormat="1" ht="12.75" customHeight="1">
      <c r="A96" s="46"/>
      <c r="B96" s="47" t="s">
        <v>425</v>
      </c>
      <c r="C96" s="50" t="s">
        <v>95</v>
      </c>
      <c r="D96" s="49">
        <v>23958</v>
      </c>
    </row>
    <row r="97" spans="1:8" s="16" customFormat="1" ht="12.75" customHeight="1">
      <c r="A97" s="46"/>
      <c r="B97" s="47" t="s">
        <v>426</v>
      </c>
      <c r="C97" s="50" t="s">
        <v>95</v>
      </c>
      <c r="D97" s="49">
        <v>31680</v>
      </c>
    </row>
    <row r="98" spans="1:8" s="16" customFormat="1" ht="12.75" customHeight="1">
      <c r="A98" s="46"/>
      <c r="B98" s="53" t="s">
        <v>427</v>
      </c>
      <c r="C98" s="50" t="s">
        <v>386</v>
      </c>
      <c r="D98" s="49">
        <v>75504</v>
      </c>
    </row>
    <row r="99" spans="1:8" s="16" customFormat="1" ht="12.75" customHeight="1">
      <c r="A99" s="46"/>
      <c r="B99" s="47" t="s">
        <v>428</v>
      </c>
      <c r="C99" s="50" t="s">
        <v>386</v>
      </c>
      <c r="D99" s="49">
        <v>75504</v>
      </c>
    </row>
    <row r="100" spans="1:8" s="16" customFormat="1" ht="12.75" customHeight="1">
      <c r="A100" s="46"/>
      <c r="B100" s="47" t="s">
        <v>429</v>
      </c>
      <c r="C100" s="50" t="s">
        <v>95</v>
      </c>
      <c r="D100" s="49">
        <v>11080</v>
      </c>
    </row>
    <row r="101" spans="1:8" s="16" customFormat="1" ht="12.75" customHeight="1">
      <c r="A101" s="46"/>
      <c r="B101" s="47" t="s">
        <v>430</v>
      </c>
      <c r="C101" s="50" t="s">
        <v>95</v>
      </c>
      <c r="D101" s="49">
        <v>18480</v>
      </c>
    </row>
    <row r="102" spans="1:8" s="16" customFormat="1" ht="12.75" customHeight="1">
      <c r="A102" s="46"/>
      <c r="B102" s="47" t="s">
        <v>430</v>
      </c>
      <c r="C102" s="50" t="s">
        <v>431</v>
      </c>
      <c r="D102" s="49">
        <v>85800</v>
      </c>
    </row>
    <row r="103" spans="1:8" s="16" customFormat="1" ht="12.75" customHeight="1">
      <c r="A103" s="46"/>
      <c r="B103" s="47" t="s">
        <v>432</v>
      </c>
      <c r="C103" s="50" t="s">
        <v>118</v>
      </c>
      <c r="D103" s="49">
        <v>71280</v>
      </c>
      <c r="E103" s="45"/>
      <c r="F103" s="45"/>
      <c r="G103" s="45"/>
      <c r="H103" s="45"/>
    </row>
    <row r="104" spans="1:8" s="16" customFormat="1" ht="12.75" customHeight="1">
      <c r="A104" s="46"/>
      <c r="B104" s="47" t="s">
        <v>433</v>
      </c>
      <c r="C104" s="50" t="s">
        <v>369</v>
      </c>
      <c r="D104" s="49">
        <v>1705440</v>
      </c>
      <c r="E104" s="45"/>
      <c r="F104" s="45"/>
      <c r="G104" s="45"/>
      <c r="H104" s="45"/>
    </row>
    <row r="105" spans="1:8" s="16" customFormat="1" ht="12.75" customHeight="1">
      <c r="A105" s="46"/>
      <c r="B105" s="47" t="s">
        <v>434</v>
      </c>
      <c r="C105" s="50" t="s">
        <v>118</v>
      </c>
      <c r="D105" s="49">
        <v>1300200</v>
      </c>
      <c r="E105" s="45"/>
      <c r="F105" s="45"/>
      <c r="G105" s="45"/>
      <c r="H105" s="45"/>
    </row>
    <row r="106" spans="1:8" s="16" customFormat="1" ht="12.75" customHeight="1">
      <c r="A106" s="46"/>
      <c r="B106" s="47" t="s">
        <v>435</v>
      </c>
      <c r="C106" s="50" t="s">
        <v>369</v>
      </c>
      <c r="D106" s="49">
        <v>1805760</v>
      </c>
      <c r="E106" s="45"/>
      <c r="F106" s="45"/>
      <c r="G106" s="45"/>
      <c r="H106" s="45"/>
    </row>
    <row r="107" spans="1:8" s="16" customFormat="1" ht="12.75" customHeight="1">
      <c r="A107" s="46"/>
      <c r="B107" s="47" t="s">
        <v>436</v>
      </c>
      <c r="C107" s="50" t="s">
        <v>369</v>
      </c>
      <c r="D107" s="49">
        <v>198000</v>
      </c>
      <c r="E107" s="45"/>
      <c r="F107" s="45"/>
      <c r="G107" s="45"/>
      <c r="H107" s="45"/>
    </row>
    <row r="108" spans="1:8" s="16" customFormat="1" ht="12.75" customHeight="1">
      <c r="A108" s="46"/>
      <c r="B108" s="47" t="s">
        <v>437</v>
      </c>
      <c r="C108" s="50" t="s">
        <v>369</v>
      </c>
      <c r="D108" s="49">
        <v>174240</v>
      </c>
      <c r="E108" s="45"/>
      <c r="F108" s="45"/>
      <c r="G108" s="45"/>
      <c r="H108" s="45"/>
    </row>
    <row r="109" spans="1:8" s="16" customFormat="1" ht="12.75" customHeight="1">
      <c r="A109" s="46"/>
      <c r="B109" s="47" t="s">
        <v>438</v>
      </c>
      <c r="C109" s="50" t="s">
        <v>439</v>
      </c>
      <c r="D109" s="49">
        <v>81500</v>
      </c>
      <c r="E109" s="45"/>
      <c r="F109" s="45"/>
      <c r="G109" s="45"/>
      <c r="H109" s="45"/>
    </row>
    <row r="110" spans="1:8" s="16" customFormat="1" ht="12.75" customHeight="1">
      <c r="A110" s="46"/>
      <c r="B110" s="47" t="s">
        <v>440</v>
      </c>
      <c r="C110" s="50" t="s">
        <v>439</v>
      </c>
      <c r="D110" s="49">
        <v>81500</v>
      </c>
      <c r="E110" s="45"/>
      <c r="F110" s="45"/>
      <c r="G110" s="45"/>
      <c r="H110" s="45"/>
    </row>
    <row r="111" spans="1:8" s="16" customFormat="1" ht="12.75" customHeight="1">
      <c r="A111" s="46"/>
      <c r="B111" s="47" t="s">
        <v>441</v>
      </c>
      <c r="C111" s="50" t="s">
        <v>439</v>
      </c>
      <c r="D111" s="49">
        <v>81500</v>
      </c>
      <c r="E111" s="45"/>
      <c r="F111" s="45"/>
      <c r="G111" s="45"/>
      <c r="H111" s="45"/>
    </row>
    <row r="112" spans="1:8" s="16" customFormat="1" ht="12.75" customHeight="1">
      <c r="A112" s="46"/>
      <c r="B112" s="47" t="s">
        <v>442</v>
      </c>
      <c r="C112" s="50" t="s">
        <v>118</v>
      </c>
      <c r="D112" s="49">
        <v>3960</v>
      </c>
    </row>
    <row r="113" spans="1:8" s="16" customFormat="1" ht="12.75" customHeight="1">
      <c r="A113" s="46"/>
      <c r="B113" s="47" t="s">
        <v>443</v>
      </c>
      <c r="C113" s="48" t="s">
        <v>90</v>
      </c>
      <c r="D113" s="49">
        <v>87120</v>
      </c>
      <c r="E113" s="45"/>
      <c r="F113" s="45"/>
      <c r="G113" s="45"/>
      <c r="H113" s="45"/>
    </row>
    <row r="114" spans="1:8" s="16" customFormat="1" ht="12.75" customHeight="1">
      <c r="A114" s="46"/>
      <c r="B114" s="47" t="s">
        <v>444</v>
      </c>
      <c r="C114" s="48" t="s">
        <v>90</v>
      </c>
      <c r="D114" s="49">
        <v>129360</v>
      </c>
      <c r="E114" s="45"/>
      <c r="F114" s="45"/>
      <c r="G114" s="45"/>
      <c r="H114" s="45"/>
    </row>
    <row r="115" spans="1:8" s="16" customFormat="1" ht="12.75" customHeight="1">
      <c r="A115" s="46"/>
      <c r="B115" s="47" t="s">
        <v>445</v>
      </c>
      <c r="C115" s="48" t="s">
        <v>90</v>
      </c>
      <c r="D115" s="49">
        <v>171600</v>
      </c>
      <c r="E115" s="45"/>
      <c r="F115" s="45"/>
      <c r="G115" s="45"/>
      <c r="H115" s="45"/>
    </row>
    <row r="116" spans="1:8" s="16" customFormat="1" ht="12.75" customHeight="1">
      <c r="A116" s="46"/>
      <c r="B116" s="47" t="s">
        <v>446</v>
      </c>
      <c r="C116" s="48" t="s">
        <v>90</v>
      </c>
      <c r="D116" s="49">
        <v>129360</v>
      </c>
      <c r="E116" s="45"/>
      <c r="F116" s="45"/>
      <c r="G116" s="45"/>
      <c r="H116" s="45"/>
    </row>
    <row r="117" spans="1:8" s="16" customFormat="1" ht="12.75" customHeight="1">
      <c r="A117" s="46"/>
      <c r="B117" s="47" t="s">
        <v>447</v>
      </c>
      <c r="C117" s="50" t="s">
        <v>369</v>
      </c>
      <c r="D117" s="49">
        <v>200000000</v>
      </c>
      <c r="E117" s="45"/>
      <c r="F117" s="45"/>
      <c r="G117" s="45"/>
      <c r="H117" s="45"/>
    </row>
    <row r="118" spans="1:8" s="16" customFormat="1" ht="12.75" customHeight="1">
      <c r="A118" s="46"/>
      <c r="B118" s="65" t="s">
        <v>448</v>
      </c>
      <c r="C118" s="50"/>
      <c r="D118" s="49"/>
      <c r="E118" s="45"/>
      <c r="F118" s="45"/>
      <c r="G118" s="45"/>
      <c r="H118" s="45"/>
    </row>
    <row r="119" spans="1:8" s="16" customFormat="1" ht="12.75" customHeight="1">
      <c r="A119" s="46"/>
      <c r="B119" s="47" t="s">
        <v>449</v>
      </c>
      <c r="C119" s="50" t="s">
        <v>95</v>
      </c>
      <c r="D119" s="49">
        <v>28090</v>
      </c>
    </row>
    <row r="120" spans="1:8" s="16" customFormat="1" ht="12.75" customHeight="1">
      <c r="A120" s="46"/>
      <c r="B120" s="47" t="s">
        <v>450</v>
      </c>
      <c r="C120" s="50" t="s">
        <v>95</v>
      </c>
      <c r="D120" s="49">
        <v>26136</v>
      </c>
    </row>
    <row r="121" spans="1:8" s="16" customFormat="1" ht="12.75" customHeight="1">
      <c r="A121" s="46"/>
      <c r="B121" s="47" t="s">
        <v>451</v>
      </c>
      <c r="C121" s="50" t="s">
        <v>95</v>
      </c>
      <c r="D121" s="49">
        <v>22176</v>
      </c>
    </row>
    <row r="122" spans="1:8" s="16" customFormat="1" ht="12.75" customHeight="1">
      <c r="A122" s="46"/>
      <c r="B122" s="47" t="s">
        <v>452</v>
      </c>
      <c r="C122" s="50" t="s">
        <v>95</v>
      </c>
      <c r="D122" s="49">
        <v>21780</v>
      </c>
    </row>
    <row r="123" spans="1:8" s="16" customFormat="1" ht="12.75" customHeight="1">
      <c r="A123" s="46"/>
      <c r="B123" s="47" t="s">
        <v>453</v>
      </c>
      <c r="C123" s="50" t="s">
        <v>95</v>
      </c>
      <c r="D123" s="49">
        <v>24394</v>
      </c>
    </row>
    <row r="124" spans="1:8" s="16" customFormat="1" ht="12.75" customHeight="1">
      <c r="A124" s="46"/>
      <c r="B124" s="47" t="s">
        <v>454</v>
      </c>
      <c r="C124" s="50" t="s">
        <v>95</v>
      </c>
      <c r="D124" s="49">
        <v>23958</v>
      </c>
    </row>
    <row r="125" spans="1:8" s="16" customFormat="1" ht="12.75" customHeight="1">
      <c r="A125" s="46"/>
      <c r="B125" s="47" t="s">
        <v>455</v>
      </c>
      <c r="C125" s="50" t="s">
        <v>369</v>
      </c>
      <c r="D125" s="49">
        <v>566606700</v>
      </c>
      <c r="E125" s="45"/>
      <c r="F125" s="45"/>
      <c r="G125" s="45"/>
      <c r="H125" s="45"/>
    </row>
    <row r="126" spans="1:8" s="16" customFormat="1" ht="12.75" customHeight="1">
      <c r="A126" s="46"/>
      <c r="B126" s="47" t="s">
        <v>456</v>
      </c>
      <c r="C126" s="50" t="s">
        <v>359</v>
      </c>
      <c r="D126" s="49">
        <v>14000</v>
      </c>
    </row>
    <row r="127" spans="1:8" s="16" customFormat="1" ht="12.75" customHeight="1">
      <c r="A127" s="46"/>
      <c r="B127" s="47" t="s">
        <v>457</v>
      </c>
      <c r="C127" s="50" t="s">
        <v>359</v>
      </c>
      <c r="D127" s="49">
        <v>18700</v>
      </c>
    </row>
    <row r="128" spans="1:8" s="16" customFormat="1" ht="12.75" customHeight="1">
      <c r="A128" s="46"/>
      <c r="B128" s="47" t="s">
        <v>458</v>
      </c>
      <c r="C128" s="50" t="s">
        <v>459</v>
      </c>
      <c r="D128" s="49">
        <v>184140</v>
      </c>
      <c r="E128" s="45"/>
      <c r="F128" s="45"/>
      <c r="G128" s="45"/>
      <c r="H128" s="45"/>
    </row>
    <row r="129" spans="1:8" s="16" customFormat="1" ht="12.75" customHeight="1">
      <c r="A129" s="46"/>
      <c r="B129" s="47" t="s">
        <v>460</v>
      </c>
      <c r="C129" s="50" t="s">
        <v>459</v>
      </c>
      <c r="D129" s="49">
        <v>543180</v>
      </c>
      <c r="E129" s="45"/>
      <c r="F129" s="45"/>
      <c r="G129" s="45"/>
      <c r="H129" s="45"/>
    </row>
    <row r="130" spans="1:8" s="16" customFormat="1" ht="12.75" customHeight="1">
      <c r="A130" s="46"/>
      <c r="B130" s="47" t="s">
        <v>461</v>
      </c>
      <c r="C130" s="50" t="s">
        <v>459</v>
      </c>
      <c r="D130" s="49">
        <v>380556</v>
      </c>
      <c r="E130" s="45"/>
      <c r="F130" s="45"/>
      <c r="G130" s="45"/>
      <c r="H130" s="45"/>
    </row>
    <row r="131" spans="1:8" s="16" customFormat="1" ht="12.75" customHeight="1">
      <c r="A131" s="46"/>
      <c r="B131" s="47" t="s">
        <v>462</v>
      </c>
      <c r="C131" s="50" t="s">
        <v>118</v>
      </c>
      <c r="D131" s="49">
        <v>26400</v>
      </c>
      <c r="E131" s="45"/>
      <c r="F131" s="45"/>
      <c r="G131" s="45"/>
      <c r="H131" s="45"/>
    </row>
    <row r="132" spans="1:8" s="16" customFormat="1" ht="12.75" customHeight="1">
      <c r="A132" s="46"/>
      <c r="B132" s="47" t="s">
        <v>463</v>
      </c>
      <c r="C132" s="50" t="s">
        <v>118</v>
      </c>
      <c r="D132" s="49">
        <v>271920</v>
      </c>
      <c r="E132" s="45"/>
      <c r="F132" s="45"/>
      <c r="G132" s="45"/>
      <c r="H132" s="45"/>
    </row>
    <row r="133" spans="1:8" s="16" customFormat="1" ht="12.75" customHeight="1">
      <c r="A133" s="46"/>
      <c r="B133" s="47" t="s">
        <v>464</v>
      </c>
      <c r="C133" s="50" t="s">
        <v>118</v>
      </c>
      <c r="D133" s="49">
        <v>116160</v>
      </c>
      <c r="E133" s="45"/>
      <c r="F133" s="45"/>
      <c r="G133" s="45"/>
      <c r="H133" s="45"/>
    </row>
    <row r="134" spans="1:8" s="16" customFormat="1" ht="12.75" customHeight="1">
      <c r="A134" s="46"/>
      <c r="B134" s="47" t="s">
        <v>465</v>
      </c>
      <c r="C134" s="50" t="s">
        <v>144</v>
      </c>
      <c r="D134" s="49">
        <v>11220</v>
      </c>
      <c r="E134" s="45"/>
      <c r="F134" s="45"/>
      <c r="G134" s="45"/>
      <c r="H134" s="45"/>
    </row>
    <row r="135" spans="1:8" s="16" customFormat="1" ht="12.75" customHeight="1">
      <c r="A135" s="46"/>
      <c r="B135" s="47" t="s">
        <v>466</v>
      </c>
      <c r="C135" s="50" t="s">
        <v>467</v>
      </c>
      <c r="D135" s="49">
        <v>10824</v>
      </c>
      <c r="E135" s="45"/>
      <c r="F135" s="45"/>
      <c r="G135" s="45"/>
      <c r="H135" s="45"/>
    </row>
    <row r="136" spans="1:8" s="16" customFormat="1" ht="12.75" customHeight="1">
      <c r="A136" s="46"/>
      <c r="B136" s="47" t="s">
        <v>468</v>
      </c>
      <c r="C136" s="50" t="s">
        <v>467</v>
      </c>
      <c r="D136" s="49">
        <v>6600</v>
      </c>
      <c r="E136" s="45"/>
      <c r="F136" s="45"/>
      <c r="G136" s="45"/>
      <c r="H136" s="45"/>
    </row>
    <row r="137" spans="1:8" s="16" customFormat="1" ht="12.75" customHeight="1">
      <c r="A137" s="46"/>
      <c r="B137" s="47" t="s">
        <v>469</v>
      </c>
      <c r="C137" s="50" t="s">
        <v>467</v>
      </c>
      <c r="D137" s="49">
        <v>15576</v>
      </c>
      <c r="E137" s="45"/>
      <c r="F137" s="45"/>
      <c r="G137" s="45"/>
      <c r="H137" s="45"/>
    </row>
    <row r="138" spans="1:8" s="16" customFormat="1" ht="12.75" customHeight="1">
      <c r="A138" s="46"/>
      <c r="B138" s="47" t="s">
        <v>470</v>
      </c>
      <c r="C138" s="50" t="s">
        <v>467</v>
      </c>
      <c r="D138" s="49">
        <v>36960</v>
      </c>
      <c r="E138" s="45"/>
      <c r="F138" s="45"/>
      <c r="G138" s="45"/>
      <c r="H138" s="45"/>
    </row>
    <row r="139" spans="1:8" s="16" customFormat="1" ht="12.75" customHeight="1">
      <c r="A139" s="46"/>
      <c r="B139" s="47" t="s">
        <v>471</v>
      </c>
      <c r="C139" s="50" t="s">
        <v>369</v>
      </c>
      <c r="D139" s="66">
        <v>865700</v>
      </c>
      <c r="E139" s="45"/>
      <c r="F139" s="45"/>
      <c r="G139" s="45"/>
      <c r="H139" s="45"/>
    </row>
    <row r="140" spans="1:8" s="16" customFormat="1" ht="12.75" customHeight="1">
      <c r="A140" s="46"/>
      <c r="B140" s="47" t="s">
        <v>472</v>
      </c>
      <c r="C140" s="50" t="s">
        <v>369</v>
      </c>
      <c r="D140" s="66">
        <v>4878500</v>
      </c>
      <c r="E140" s="45"/>
      <c r="F140" s="45"/>
      <c r="G140" s="45"/>
      <c r="H140" s="45"/>
    </row>
    <row r="141" spans="1:8" s="16" customFormat="1" ht="12.75" customHeight="1">
      <c r="A141" s="46"/>
      <c r="B141" s="47" t="s">
        <v>473</v>
      </c>
      <c r="C141" s="50" t="s">
        <v>369</v>
      </c>
      <c r="D141" s="66">
        <v>5500000</v>
      </c>
      <c r="E141" s="45"/>
      <c r="F141" s="45"/>
      <c r="G141" s="45"/>
      <c r="H141" s="45"/>
    </row>
    <row r="142" spans="1:8" s="16" customFormat="1" ht="12.75" customHeight="1">
      <c r="A142" s="46"/>
      <c r="B142" s="47" t="s">
        <v>474</v>
      </c>
      <c r="C142" s="50" t="s">
        <v>369</v>
      </c>
      <c r="D142" s="49">
        <v>4725600</v>
      </c>
      <c r="E142" s="45"/>
      <c r="F142" s="45"/>
      <c r="G142" s="45"/>
      <c r="H142" s="45"/>
    </row>
    <row r="143" spans="1:8" s="16" customFormat="1" ht="12.75" customHeight="1">
      <c r="A143" s="46"/>
      <c r="B143" s="47" t="s">
        <v>475</v>
      </c>
      <c r="C143" s="50" t="s">
        <v>168</v>
      </c>
      <c r="D143" s="49">
        <v>146520</v>
      </c>
    </row>
    <row r="144" spans="1:8" s="16" customFormat="1" ht="12.75" customHeight="1">
      <c r="A144" s="46"/>
      <c r="B144" s="47" t="s">
        <v>476</v>
      </c>
      <c r="C144" s="50" t="s">
        <v>168</v>
      </c>
      <c r="D144" s="49">
        <v>110484</v>
      </c>
    </row>
    <row r="145" spans="1:8" s="16" customFormat="1" ht="12.75" customHeight="1">
      <c r="A145" s="46"/>
      <c r="B145" s="47" t="s">
        <v>477</v>
      </c>
      <c r="C145" s="50" t="s">
        <v>118</v>
      </c>
      <c r="D145" s="49">
        <v>52800</v>
      </c>
      <c r="E145" s="45"/>
      <c r="F145" s="45"/>
      <c r="G145" s="45"/>
      <c r="H145" s="45"/>
    </row>
    <row r="146" spans="1:8" s="16" customFormat="1" ht="12.75" customHeight="1">
      <c r="A146" s="46"/>
      <c r="B146" s="47" t="s">
        <v>478</v>
      </c>
      <c r="C146" s="50" t="s">
        <v>90</v>
      </c>
      <c r="D146" s="49">
        <v>72527</v>
      </c>
      <c r="E146" s="45"/>
      <c r="F146" s="45"/>
      <c r="G146" s="45"/>
      <c r="H146" s="45"/>
    </row>
    <row r="147" spans="1:8" s="16" customFormat="1" ht="12.75" customHeight="1">
      <c r="A147" s="46"/>
      <c r="B147" s="47" t="s">
        <v>479</v>
      </c>
      <c r="C147" s="50" t="s">
        <v>90</v>
      </c>
      <c r="D147" s="49">
        <v>84084</v>
      </c>
      <c r="E147" s="45"/>
      <c r="F147" s="45"/>
      <c r="G147" s="45"/>
      <c r="H147" s="45"/>
    </row>
    <row r="148" spans="1:8" s="16" customFormat="1" ht="12.75" customHeight="1">
      <c r="A148" s="46"/>
      <c r="B148" s="47" t="s">
        <v>480</v>
      </c>
      <c r="C148" s="50" t="s">
        <v>118</v>
      </c>
      <c r="D148" s="49">
        <v>8976</v>
      </c>
      <c r="E148" s="45"/>
      <c r="F148" s="45"/>
      <c r="G148" s="45"/>
      <c r="H148" s="45"/>
    </row>
    <row r="149" spans="1:8" s="16" customFormat="1" ht="12.75" customHeight="1">
      <c r="A149" s="46"/>
      <c r="B149" s="47" t="s">
        <v>481</v>
      </c>
      <c r="C149" s="50" t="s">
        <v>118</v>
      </c>
      <c r="D149" s="49">
        <v>3960</v>
      </c>
      <c r="E149" s="45"/>
      <c r="F149" s="45"/>
      <c r="G149" s="45"/>
      <c r="H149" s="45"/>
    </row>
    <row r="150" spans="1:8" s="16" customFormat="1" ht="12.75" customHeight="1">
      <c r="A150" s="62"/>
      <c r="B150" s="55" t="s">
        <v>482</v>
      </c>
      <c r="C150" s="56" t="s">
        <v>90</v>
      </c>
      <c r="D150" s="57">
        <v>131736</v>
      </c>
      <c r="E150" s="45"/>
      <c r="F150" s="45"/>
      <c r="G150" s="45"/>
      <c r="H150" s="45"/>
    </row>
    <row r="151" spans="1:8" s="16" customFormat="1" ht="12.75" customHeight="1">
      <c r="A151" s="58"/>
      <c r="B151" s="59" t="s">
        <v>483</v>
      </c>
      <c r="C151" s="60" t="s">
        <v>90</v>
      </c>
      <c r="D151" s="61">
        <v>117084</v>
      </c>
      <c r="E151" s="45"/>
      <c r="F151" s="45"/>
      <c r="G151" s="45"/>
      <c r="H151" s="45"/>
    </row>
    <row r="152" spans="1:8">
      <c r="A152" s="46"/>
      <c r="B152" s="47" t="s">
        <v>484</v>
      </c>
      <c r="C152" s="50" t="s">
        <v>90</v>
      </c>
      <c r="D152" s="49">
        <v>110484</v>
      </c>
    </row>
    <row r="153" spans="1:8">
      <c r="A153" s="46"/>
      <c r="B153" s="47" t="s">
        <v>485</v>
      </c>
      <c r="C153" s="50" t="s">
        <v>90</v>
      </c>
      <c r="D153" s="49">
        <v>98340</v>
      </c>
    </row>
    <row r="154" spans="1:8">
      <c r="A154" s="46"/>
      <c r="B154" s="47" t="s">
        <v>486</v>
      </c>
      <c r="C154" s="50" t="s">
        <v>90</v>
      </c>
      <c r="D154" s="49">
        <v>216216</v>
      </c>
    </row>
    <row r="155" spans="1:8">
      <c r="A155" s="46"/>
      <c r="B155" s="47" t="s">
        <v>487</v>
      </c>
      <c r="C155" s="50" t="s">
        <v>90</v>
      </c>
      <c r="D155" s="49">
        <v>155760</v>
      </c>
    </row>
    <row r="156" spans="1:8">
      <c r="A156" s="46"/>
      <c r="B156" s="47" t="s">
        <v>488</v>
      </c>
      <c r="C156" s="50" t="s">
        <v>118</v>
      </c>
      <c r="D156" s="49">
        <v>5280</v>
      </c>
    </row>
    <row r="157" spans="1:8">
      <c r="A157" s="46"/>
      <c r="B157" s="47" t="s">
        <v>489</v>
      </c>
      <c r="C157" s="50" t="s">
        <v>118</v>
      </c>
      <c r="D157" s="49">
        <v>2904</v>
      </c>
    </row>
    <row r="158" spans="1:8">
      <c r="A158" s="46"/>
      <c r="B158" s="67" t="s">
        <v>1018</v>
      </c>
      <c r="C158" s="50" t="s">
        <v>118</v>
      </c>
      <c r="D158" s="49">
        <v>1500</v>
      </c>
    </row>
    <row r="159" spans="1:8">
      <c r="A159" s="46"/>
      <c r="B159" s="47" t="s">
        <v>490</v>
      </c>
      <c r="C159" s="50" t="s">
        <v>118</v>
      </c>
      <c r="D159" s="49">
        <v>2904</v>
      </c>
    </row>
    <row r="160" spans="1:8">
      <c r="A160" s="46"/>
      <c r="B160" s="47" t="s">
        <v>491</v>
      </c>
      <c r="C160" s="50" t="s">
        <v>118</v>
      </c>
      <c r="D160" s="49">
        <v>20856</v>
      </c>
    </row>
    <row r="161" spans="1:8">
      <c r="A161" s="46"/>
      <c r="B161" s="47" t="s">
        <v>492</v>
      </c>
      <c r="C161" s="50" t="s">
        <v>118</v>
      </c>
      <c r="D161" s="49">
        <v>80520</v>
      </c>
    </row>
    <row r="162" spans="1:8">
      <c r="A162" s="46"/>
      <c r="B162" s="47" t="s">
        <v>493</v>
      </c>
      <c r="C162" s="48" t="s">
        <v>90</v>
      </c>
      <c r="D162" s="49">
        <v>300300</v>
      </c>
      <c r="E162" s="16"/>
      <c r="F162" s="16"/>
      <c r="G162" s="16"/>
      <c r="H162" s="16"/>
    </row>
    <row r="163" spans="1:8">
      <c r="A163" s="46"/>
      <c r="B163" s="47" t="s">
        <v>494</v>
      </c>
      <c r="C163" s="48" t="s">
        <v>90</v>
      </c>
      <c r="D163" s="49">
        <v>204600</v>
      </c>
      <c r="E163" s="16"/>
      <c r="F163" s="16"/>
      <c r="G163" s="16"/>
      <c r="H163" s="16"/>
    </row>
    <row r="164" spans="1:8">
      <c r="A164" s="46"/>
      <c r="B164" s="47" t="s">
        <v>495</v>
      </c>
      <c r="C164" s="48" t="s">
        <v>90</v>
      </c>
      <c r="D164" s="49">
        <v>250300</v>
      </c>
      <c r="E164" s="16"/>
      <c r="F164" s="16"/>
      <c r="G164" s="16"/>
      <c r="H164" s="16"/>
    </row>
    <row r="165" spans="1:8">
      <c r="A165" s="46"/>
      <c r="B165" s="47" t="s">
        <v>496</v>
      </c>
      <c r="C165" s="48" t="s">
        <v>90</v>
      </c>
      <c r="D165" s="49">
        <v>170500</v>
      </c>
      <c r="E165" s="16"/>
      <c r="F165" s="16"/>
      <c r="G165" s="16"/>
      <c r="H165" s="16"/>
    </row>
    <row r="166" spans="1:8">
      <c r="A166" s="46"/>
      <c r="B166" s="47" t="s">
        <v>497</v>
      </c>
      <c r="C166" s="48" t="s">
        <v>90</v>
      </c>
      <c r="D166" s="49">
        <v>1795200</v>
      </c>
      <c r="E166" s="16"/>
      <c r="F166" s="16"/>
      <c r="G166" s="16"/>
      <c r="H166" s="16"/>
    </row>
    <row r="167" spans="1:8">
      <c r="A167" s="46"/>
      <c r="B167" s="47" t="s">
        <v>498</v>
      </c>
      <c r="C167" s="48" t="s">
        <v>90</v>
      </c>
      <c r="D167" s="49">
        <v>1227600</v>
      </c>
      <c r="E167" s="16"/>
      <c r="F167" s="16"/>
      <c r="G167" s="16"/>
      <c r="H167" s="16"/>
    </row>
    <row r="168" spans="1:8">
      <c r="A168" s="46"/>
      <c r="B168" s="47" t="s">
        <v>499</v>
      </c>
      <c r="C168" s="48" t="s">
        <v>90</v>
      </c>
      <c r="D168" s="49">
        <v>1785200</v>
      </c>
      <c r="E168" s="16"/>
      <c r="F168" s="16"/>
      <c r="G168" s="16"/>
      <c r="H168" s="16"/>
    </row>
    <row r="169" spans="1:8">
      <c r="A169" s="46"/>
      <c r="B169" s="47" t="s">
        <v>500</v>
      </c>
      <c r="C169" s="48" t="s">
        <v>90</v>
      </c>
      <c r="D169" s="49">
        <v>1518000</v>
      </c>
      <c r="E169" s="16"/>
      <c r="F169" s="16"/>
      <c r="G169" s="16"/>
      <c r="H169" s="16"/>
    </row>
    <row r="170" spans="1:8">
      <c r="A170" s="46"/>
      <c r="B170" s="47" t="s">
        <v>501</v>
      </c>
      <c r="C170" s="50" t="s">
        <v>118</v>
      </c>
      <c r="D170" s="49">
        <v>4514</v>
      </c>
      <c r="E170" s="16"/>
      <c r="F170" s="16"/>
      <c r="G170" s="16"/>
      <c r="H170" s="16"/>
    </row>
    <row r="171" spans="1:8">
      <c r="A171" s="46"/>
      <c r="B171" s="47" t="s">
        <v>502</v>
      </c>
      <c r="C171" s="50" t="s">
        <v>118</v>
      </c>
      <c r="D171" s="49">
        <v>5702</v>
      </c>
      <c r="E171" s="16"/>
      <c r="F171" s="16"/>
      <c r="G171" s="16"/>
      <c r="H171" s="16"/>
    </row>
    <row r="172" spans="1:8">
      <c r="A172" s="46"/>
      <c r="B172" s="47" t="s">
        <v>503</v>
      </c>
      <c r="C172" s="50" t="s">
        <v>118</v>
      </c>
      <c r="D172" s="49">
        <v>33000</v>
      </c>
    </row>
    <row r="173" spans="1:8">
      <c r="A173" s="46"/>
      <c r="B173" s="47" t="s">
        <v>504</v>
      </c>
      <c r="C173" s="50" t="s">
        <v>118</v>
      </c>
      <c r="D173" s="49">
        <v>3300</v>
      </c>
    </row>
    <row r="174" spans="1:8">
      <c r="A174" s="46"/>
      <c r="B174" s="47" t="s">
        <v>505</v>
      </c>
      <c r="C174" s="50" t="s">
        <v>369</v>
      </c>
      <c r="D174" s="49">
        <v>267894000</v>
      </c>
      <c r="E174" s="16"/>
      <c r="F174" s="16"/>
      <c r="G174" s="16"/>
      <c r="H174" s="16"/>
    </row>
    <row r="175" spans="1:8">
      <c r="A175" s="46"/>
      <c r="B175" s="47" t="s">
        <v>506</v>
      </c>
      <c r="C175" s="50" t="s">
        <v>369</v>
      </c>
      <c r="D175" s="49">
        <v>1778700000</v>
      </c>
      <c r="E175" s="16"/>
      <c r="F175" s="16"/>
      <c r="G175" s="16"/>
      <c r="H175" s="16"/>
    </row>
    <row r="176" spans="1:8">
      <c r="A176" s="46"/>
      <c r="B176" s="47" t="s">
        <v>507</v>
      </c>
      <c r="C176" s="50" t="s">
        <v>369</v>
      </c>
      <c r="D176" s="49">
        <v>529980000</v>
      </c>
      <c r="E176" s="16"/>
      <c r="F176" s="16"/>
      <c r="G176" s="16"/>
      <c r="H176" s="16"/>
    </row>
    <row r="177" spans="1:8">
      <c r="A177" s="46"/>
      <c r="B177" s="47" t="s">
        <v>508</v>
      </c>
      <c r="C177" s="50" t="s">
        <v>369</v>
      </c>
      <c r="D177" s="49">
        <v>726000000</v>
      </c>
      <c r="E177" s="16"/>
      <c r="F177" s="16"/>
      <c r="G177" s="16"/>
      <c r="H177" s="16"/>
    </row>
    <row r="178" spans="1:8">
      <c r="A178" s="46"/>
      <c r="B178" s="47" t="s">
        <v>509</v>
      </c>
      <c r="C178" s="50" t="s">
        <v>369</v>
      </c>
      <c r="D178" s="49">
        <v>76832580</v>
      </c>
      <c r="E178" s="16"/>
      <c r="F178" s="16"/>
      <c r="G178" s="16"/>
      <c r="H178" s="16"/>
    </row>
    <row r="179" spans="1:8">
      <c r="A179" s="46"/>
      <c r="B179" s="47" t="s">
        <v>510</v>
      </c>
      <c r="C179" s="50" t="s">
        <v>369</v>
      </c>
      <c r="D179" s="49">
        <v>987360000</v>
      </c>
      <c r="E179" s="16"/>
      <c r="F179" s="16"/>
      <c r="G179" s="16"/>
      <c r="H179" s="16"/>
    </row>
    <row r="180" spans="1:8">
      <c r="A180" s="46"/>
      <c r="B180" s="47" t="s">
        <v>511</v>
      </c>
      <c r="C180" s="50" t="s">
        <v>168</v>
      </c>
      <c r="D180" s="49">
        <v>62832</v>
      </c>
      <c r="E180" s="16"/>
      <c r="F180" s="16"/>
      <c r="G180" s="16"/>
      <c r="H180" s="16"/>
    </row>
    <row r="181" spans="1:8">
      <c r="A181" s="46"/>
      <c r="B181" s="47" t="s">
        <v>512</v>
      </c>
      <c r="C181" s="50" t="s">
        <v>168</v>
      </c>
      <c r="D181" s="49">
        <v>60720</v>
      </c>
      <c r="E181" s="16"/>
      <c r="F181" s="16"/>
      <c r="G181" s="16"/>
      <c r="H181" s="16"/>
    </row>
    <row r="182" spans="1:8">
      <c r="A182" s="46"/>
      <c r="B182" s="47" t="s">
        <v>513</v>
      </c>
      <c r="C182" s="50" t="s">
        <v>467</v>
      </c>
      <c r="D182" s="49">
        <v>21120</v>
      </c>
    </row>
    <row r="183" spans="1:8">
      <c r="A183" s="46"/>
      <c r="B183" s="47" t="s">
        <v>514</v>
      </c>
      <c r="C183" s="50" t="s">
        <v>467</v>
      </c>
      <c r="D183" s="49">
        <v>4620</v>
      </c>
    </row>
    <row r="184" spans="1:8">
      <c r="A184" s="46"/>
      <c r="B184" s="47" t="s">
        <v>515</v>
      </c>
      <c r="C184" s="50" t="s">
        <v>118</v>
      </c>
      <c r="D184" s="49">
        <v>25872</v>
      </c>
    </row>
    <row r="185" spans="1:8">
      <c r="A185" s="46"/>
      <c r="B185" s="47" t="s">
        <v>516</v>
      </c>
      <c r="C185" s="50" t="s">
        <v>369</v>
      </c>
      <c r="D185" s="49">
        <v>4510000</v>
      </c>
    </row>
    <row r="186" spans="1:8">
      <c r="A186" s="46"/>
      <c r="B186" s="47" t="s">
        <v>517</v>
      </c>
      <c r="C186" s="50" t="s">
        <v>118</v>
      </c>
      <c r="D186" s="49">
        <v>366960</v>
      </c>
    </row>
    <row r="187" spans="1:8">
      <c r="A187" s="46"/>
      <c r="B187" s="47" t="s">
        <v>518</v>
      </c>
      <c r="C187" s="50" t="s">
        <v>519</v>
      </c>
      <c r="D187" s="49">
        <v>753250</v>
      </c>
    </row>
    <row r="188" spans="1:8">
      <c r="A188" s="46"/>
      <c r="B188" s="51" t="s">
        <v>520</v>
      </c>
      <c r="C188" s="50" t="s">
        <v>95</v>
      </c>
      <c r="D188" s="49">
        <v>5000</v>
      </c>
      <c r="E188" s="16"/>
      <c r="F188" s="16"/>
      <c r="G188" s="16"/>
      <c r="H188" s="16"/>
    </row>
    <row r="189" spans="1:8">
      <c r="A189" s="46"/>
      <c r="B189" s="47" t="s">
        <v>521</v>
      </c>
      <c r="C189" s="50" t="s">
        <v>522</v>
      </c>
      <c r="D189" s="49">
        <v>163284</v>
      </c>
    </row>
    <row r="190" spans="1:8">
      <c r="A190" s="46"/>
      <c r="B190" s="47" t="s">
        <v>523</v>
      </c>
      <c r="C190" s="50" t="s">
        <v>369</v>
      </c>
      <c r="D190" s="49">
        <v>66104016</v>
      </c>
    </row>
    <row r="191" spans="1:8">
      <c r="A191" s="46"/>
      <c r="B191" s="47" t="s">
        <v>524</v>
      </c>
      <c r="C191" s="50" t="s">
        <v>525</v>
      </c>
      <c r="D191" s="49">
        <v>76560</v>
      </c>
    </row>
    <row r="192" spans="1:8">
      <c r="A192" s="46"/>
      <c r="B192" s="47" t="s">
        <v>526</v>
      </c>
      <c r="C192" s="50" t="s">
        <v>525</v>
      </c>
      <c r="D192" s="49">
        <v>114312</v>
      </c>
    </row>
    <row r="193" spans="1:4">
      <c r="A193" s="46"/>
      <c r="B193" s="47" t="s">
        <v>527</v>
      </c>
      <c r="C193" s="50" t="s">
        <v>1</v>
      </c>
      <c r="D193" s="49">
        <v>2838</v>
      </c>
    </row>
    <row r="194" spans="1:4">
      <c r="A194" s="46"/>
      <c r="B194" s="47" t="s">
        <v>528</v>
      </c>
      <c r="C194" s="50" t="s">
        <v>1</v>
      </c>
      <c r="D194" s="49">
        <v>14256</v>
      </c>
    </row>
    <row r="195" spans="1:4">
      <c r="A195" s="46"/>
      <c r="B195" s="47" t="s">
        <v>529</v>
      </c>
      <c r="C195" s="50" t="s">
        <v>1</v>
      </c>
      <c r="D195" s="49">
        <v>3828</v>
      </c>
    </row>
    <row r="196" spans="1:4">
      <c r="A196" s="46"/>
      <c r="B196" s="47" t="s">
        <v>530</v>
      </c>
      <c r="C196" s="50" t="s">
        <v>1</v>
      </c>
      <c r="D196" s="49">
        <v>4752</v>
      </c>
    </row>
    <row r="197" spans="1:4">
      <c r="A197" s="46"/>
      <c r="B197" s="47" t="s">
        <v>531</v>
      </c>
      <c r="C197" s="50" t="s">
        <v>1</v>
      </c>
      <c r="D197" s="49">
        <v>8580</v>
      </c>
    </row>
    <row r="198" spans="1:4">
      <c r="A198" s="46"/>
      <c r="B198" s="47" t="s">
        <v>532</v>
      </c>
      <c r="C198" s="50" t="s">
        <v>1</v>
      </c>
      <c r="D198" s="49">
        <v>6072</v>
      </c>
    </row>
    <row r="199" spans="1:4">
      <c r="A199" s="46"/>
      <c r="B199" s="47" t="s">
        <v>533</v>
      </c>
      <c r="C199" s="50" t="s">
        <v>1</v>
      </c>
      <c r="D199" s="49">
        <v>18876</v>
      </c>
    </row>
    <row r="200" spans="1:4">
      <c r="A200" s="46"/>
      <c r="B200" s="47" t="s">
        <v>534</v>
      </c>
      <c r="C200" s="50" t="s">
        <v>1</v>
      </c>
      <c r="D200" s="49">
        <v>6600</v>
      </c>
    </row>
    <row r="201" spans="1:4">
      <c r="A201" s="46"/>
      <c r="B201" s="47" t="s">
        <v>535</v>
      </c>
      <c r="C201" s="50" t="s">
        <v>1</v>
      </c>
      <c r="D201" s="49">
        <v>10824</v>
      </c>
    </row>
    <row r="202" spans="1:4">
      <c r="A202" s="46"/>
      <c r="B202" s="47" t="s">
        <v>536</v>
      </c>
      <c r="C202" s="50" t="s">
        <v>1</v>
      </c>
      <c r="D202" s="49">
        <v>11352</v>
      </c>
    </row>
    <row r="203" spans="1:4">
      <c r="A203" s="46"/>
      <c r="B203" s="47" t="s">
        <v>537</v>
      </c>
      <c r="C203" s="50" t="s">
        <v>1</v>
      </c>
      <c r="D203" s="49">
        <v>20790</v>
      </c>
    </row>
    <row r="204" spans="1:4">
      <c r="A204" s="46"/>
      <c r="B204" s="47" t="s">
        <v>538</v>
      </c>
      <c r="C204" s="50" t="s">
        <v>1</v>
      </c>
      <c r="D204" s="49">
        <v>28380</v>
      </c>
    </row>
    <row r="205" spans="1:4">
      <c r="A205" s="46"/>
      <c r="B205" s="47" t="s">
        <v>539</v>
      </c>
      <c r="C205" s="50" t="s">
        <v>1</v>
      </c>
      <c r="D205" s="49">
        <v>5676</v>
      </c>
    </row>
    <row r="206" spans="1:4">
      <c r="A206" s="46"/>
      <c r="B206" s="47" t="s">
        <v>540</v>
      </c>
      <c r="C206" s="50" t="s">
        <v>1</v>
      </c>
      <c r="D206" s="49">
        <v>15180</v>
      </c>
    </row>
    <row r="207" spans="1:4">
      <c r="A207" s="46"/>
      <c r="B207" s="47" t="s">
        <v>541</v>
      </c>
      <c r="C207" s="50" t="s">
        <v>1</v>
      </c>
      <c r="D207" s="49">
        <v>15180</v>
      </c>
    </row>
    <row r="208" spans="1:4">
      <c r="A208" s="46"/>
      <c r="B208" s="47" t="s">
        <v>542</v>
      </c>
      <c r="C208" s="50" t="s">
        <v>1</v>
      </c>
      <c r="D208" s="49">
        <v>8580</v>
      </c>
    </row>
    <row r="209" spans="1:4">
      <c r="A209" s="46"/>
      <c r="B209" s="47" t="s">
        <v>543</v>
      </c>
      <c r="C209" s="50" t="s">
        <v>1</v>
      </c>
      <c r="D209" s="49">
        <v>8514</v>
      </c>
    </row>
    <row r="210" spans="1:4">
      <c r="A210" s="46"/>
      <c r="B210" s="47" t="s">
        <v>544</v>
      </c>
      <c r="C210" s="50" t="s">
        <v>1</v>
      </c>
      <c r="D210" s="49">
        <v>15180</v>
      </c>
    </row>
    <row r="211" spans="1:4">
      <c r="A211" s="46"/>
      <c r="B211" s="47" t="s">
        <v>545</v>
      </c>
      <c r="C211" s="50" t="s">
        <v>1</v>
      </c>
      <c r="D211" s="49">
        <v>11352</v>
      </c>
    </row>
    <row r="212" spans="1:4">
      <c r="A212" s="46"/>
      <c r="B212" s="47" t="s">
        <v>546</v>
      </c>
      <c r="C212" s="50" t="s">
        <v>1</v>
      </c>
      <c r="D212" s="49">
        <v>14190</v>
      </c>
    </row>
    <row r="213" spans="1:4">
      <c r="A213" s="46"/>
      <c r="B213" s="47" t="s">
        <v>547</v>
      </c>
      <c r="C213" s="50" t="s">
        <v>1</v>
      </c>
      <c r="D213" s="49">
        <v>20724</v>
      </c>
    </row>
    <row r="214" spans="1:4">
      <c r="A214" s="46"/>
      <c r="B214" s="47" t="s">
        <v>548</v>
      </c>
      <c r="C214" s="50" t="s">
        <v>1</v>
      </c>
      <c r="D214" s="49">
        <v>18876</v>
      </c>
    </row>
    <row r="215" spans="1:4">
      <c r="A215" s="46"/>
      <c r="B215" s="47" t="s">
        <v>549</v>
      </c>
      <c r="C215" s="50" t="s">
        <v>1</v>
      </c>
      <c r="D215" s="49">
        <v>17556</v>
      </c>
    </row>
    <row r="216" spans="1:4">
      <c r="A216" s="46"/>
      <c r="B216" s="47" t="s">
        <v>550</v>
      </c>
      <c r="C216" s="50" t="s">
        <v>1</v>
      </c>
      <c r="D216" s="49">
        <v>25476</v>
      </c>
    </row>
    <row r="217" spans="1:4">
      <c r="A217" s="46"/>
      <c r="B217" s="47" t="s">
        <v>551</v>
      </c>
      <c r="C217" s="50" t="s">
        <v>1</v>
      </c>
      <c r="D217" s="49">
        <v>40524</v>
      </c>
    </row>
    <row r="218" spans="1:4">
      <c r="A218" s="46"/>
      <c r="B218" s="47" t="s">
        <v>552</v>
      </c>
      <c r="C218" s="48" t="s">
        <v>90</v>
      </c>
      <c r="D218" s="49">
        <v>1188000</v>
      </c>
    </row>
    <row r="219" spans="1:4">
      <c r="A219" s="46"/>
      <c r="B219" s="47" t="s">
        <v>553</v>
      </c>
      <c r="C219" s="48" t="s">
        <v>90</v>
      </c>
      <c r="D219" s="49">
        <v>3405600</v>
      </c>
    </row>
    <row r="220" spans="1:4">
      <c r="A220" s="46"/>
      <c r="B220" s="47" t="s">
        <v>554</v>
      </c>
      <c r="C220" s="48" t="s">
        <v>90</v>
      </c>
      <c r="D220" s="49">
        <v>1254000</v>
      </c>
    </row>
    <row r="221" spans="1:4">
      <c r="A221" s="46"/>
      <c r="B221" s="47" t="s">
        <v>555</v>
      </c>
      <c r="C221" s="48" t="s">
        <v>90</v>
      </c>
      <c r="D221" s="49">
        <v>39600</v>
      </c>
    </row>
    <row r="222" spans="1:4">
      <c r="A222" s="46"/>
      <c r="B222" s="47" t="s">
        <v>556</v>
      </c>
      <c r="C222" s="48" t="s">
        <v>90</v>
      </c>
      <c r="D222" s="49">
        <v>57552</v>
      </c>
    </row>
    <row r="223" spans="1:4">
      <c r="A223" s="46"/>
      <c r="B223" s="47" t="s">
        <v>557</v>
      </c>
      <c r="C223" s="48" t="s">
        <v>90</v>
      </c>
      <c r="D223" s="49">
        <v>85008</v>
      </c>
    </row>
    <row r="224" spans="1:4">
      <c r="A224" s="46"/>
      <c r="B224" s="47" t="s">
        <v>558</v>
      </c>
      <c r="C224" s="48" t="s">
        <v>90</v>
      </c>
      <c r="D224" s="49">
        <v>266200</v>
      </c>
    </row>
    <row r="225" spans="1:8">
      <c r="A225" s="46"/>
      <c r="B225" s="47" t="s">
        <v>559</v>
      </c>
      <c r="C225" s="48" t="s">
        <v>90</v>
      </c>
      <c r="D225" s="49">
        <v>85800</v>
      </c>
    </row>
    <row r="226" spans="1:8">
      <c r="A226" s="46"/>
      <c r="B226" s="47" t="s">
        <v>560</v>
      </c>
      <c r="C226" s="48" t="s">
        <v>90</v>
      </c>
      <c r="D226" s="49">
        <v>437300</v>
      </c>
    </row>
    <row r="227" spans="1:8">
      <c r="A227" s="46"/>
      <c r="B227" s="47" t="s">
        <v>561</v>
      </c>
      <c r="C227" s="50" t="s">
        <v>467</v>
      </c>
      <c r="D227" s="49">
        <v>101640</v>
      </c>
    </row>
    <row r="228" spans="1:8">
      <c r="A228" s="46"/>
      <c r="B228" s="47" t="s">
        <v>562</v>
      </c>
      <c r="C228" s="48" t="s">
        <v>118</v>
      </c>
      <c r="D228" s="49">
        <v>30000</v>
      </c>
      <c r="E228" s="16"/>
      <c r="F228" s="16"/>
      <c r="G228" s="16"/>
      <c r="H228" s="16"/>
    </row>
    <row r="229" spans="1:8">
      <c r="A229" s="46"/>
      <c r="B229" s="47" t="s">
        <v>563</v>
      </c>
      <c r="C229" s="48" t="s">
        <v>118</v>
      </c>
      <c r="D229" s="49">
        <v>35000</v>
      </c>
      <c r="E229" s="16"/>
      <c r="F229" s="16"/>
      <c r="G229" s="16"/>
      <c r="H229" s="16"/>
    </row>
    <row r="230" spans="1:8">
      <c r="A230" s="46"/>
      <c r="B230" s="47" t="s">
        <v>564</v>
      </c>
      <c r="C230" s="50" t="s">
        <v>144</v>
      </c>
      <c r="D230" s="49">
        <v>22000</v>
      </c>
      <c r="E230" s="16"/>
      <c r="F230" s="16"/>
      <c r="G230" s="16"/>
      <c r="H230" s="16"/>
    </row>
    <row r="231" spans="1:8">
      <c r="A231" s="46"/>
      <c r="B231" s="47" t="s">
        <v>565</v>
      </c>
      <c r="C231" s="50" t="s">
        <v>118</v>
      </c>
      <c r="D231" s="49">
        <v>4356</v>
      </c>
      <c r="E231" s="16"/>
      <c r="F231" s="16"/>
      <c r="G231" s="68">
        <v>865700</v>
      </c>
      <c r="H231" s="16"/>
    </row>
    <row r="232" spans="1:8">
      <c r="A232" s="46"/>
      <c r="B232" s="47" t="s">
        <v>566</v>
      </c>
      <c r="C232" s="50" t="s">
        <v>118</v>
      </c>
      <c r="D232" s="49">
        <v>4356</v>
      </c>
      <c r="E232" s="16"/>
      <c r="F232" s="16"/>
      <c r="G232" s="16"/>
      <c r="H232" s="16"/>
    </row>
    <row r="233" spans="1:8">
      <c r="A233" s="69"/>
      <c r="B233" s="47" t="s">
        <v>567</v>
      </c>
      <c r="C233" s="48" t="s">
        <v>68</v>
      </c>
      <c r="D233" s="49">
        <v>1001880</v>
      </c>
    </row>
    <row r="234" spans="1:8">
      <c r="A234" s="46"/>
      <c r="B234" s="47" t="s">
        <v>568</v>
      </c>
      <c r="C234" s="48" t="s">
        <v>68</v>
      </c>
      <c r="D234" s="49">
        <v>300960</v>
      </c>
      <c r="E234" s="16"/>
      <c r="F234" s="16"/>
      <c r="G234" s="16"/>
      <c r="H234" s="16"/>
    </row>
    <row r="235" spans="1:8">
      <c r="A235" s="46"/>
      <c r="B235" s="47" t="s">
        <v>569</v>
      </c>
      <c r="C235" s="50" t="s">
        <v>95</v>
      </c>
      <c r="D235" s="49">
        <v>6336</v>
      </c>
      <c r="E235" s="16"/>
      <c r="F235" s="16"/>
      <c r="G235" s="16"/>
      <c r="H235" s="16"/>
    </row>
    <row r="236" spans="1:8">
      <c r="A236" s="46"/>
      <c r="B236" s="47" t="s">
        <v>570</v>
      </c>
      <c r="C236" s="50" t="s">
        <v>144</v>
      </c>
      <c r="D236" s="49">
        <v>5676</v>
      </c>
    </row>
    <row r="237" spans="1:8">
      <c r="A237" s="46"/>
      <c r="B237" s="47" t="s">
        <v>571</v>
      </c>
      <c r="C237" s="50" t="s">
        <v>30</v>
      </c>
      <c r="D237" s="49">
        <v>99600</v>
      </c>
    </row>
    <row r="238" spans="1:8">
      <c r="A238" s="46"/>
      <c r="B238" s="47" t="s">
        <v>572</v>
      </c>
      <c r="C238" s="50" t="s">
        <v>30</v>
      </c>
      <c r="D238" s="49">
        <v>133200</v>
      </c>
    </row>
    <row r="239" spans="1:8">
      <c r="A239" s="62"/>
      <c r="B239" s="55" t="s">
        <v>573</v>
      </c>
      <c r="C239" s="63" t="s">
        <v>90</v>
      </c>
      <c r="D239" s="57">
        <v>801768</v>
      </c>
      <c r="E239" s="16"/>
      <c r="F239" s="16"/>
      <c r="G239" s="16"/>
      <c r="H239" s="16"/>
    </row>
    <row r="240" spans="1:8">
      <c r="A240" s="58"/>
      <c r="B240" s="59" t="s">
        <v>574</v>
      </c>
      <c r="C240" s="64" t="s">
        <v>90</v>
      </c>
      <c r="D240" s="61">
        <v>316800</v>
      </c>
      <c r="E240" s="16"/>
      <c r="F240" s="16"/>
      <c r="G240" s="16"/>
      <c r="H240" s="16"/>
    </row>
    <row r="241" spans="1:8">
      <c r="A241" s="46"/>
      <c r="B241" s="47" t="s">
        <v>575</v>
      </c>
      <c r="C241" s="50" t="s">
        <v>118</v>
      </c>
      <c r="D241" s="49">
        <v>900</v>
      </c>
      <c r="E241" s="16"/>
      <c r="F241" s="16"/>
      <c r="G241" s="16"/>
      <c r="H241" s="16"/>
    </row>
    <row r="242" spans="1:8">
      <c r="A242" s="46"/>
      <c r="B242" s="47" t="s">
        <v>576</v>
      </c>
      <c r="C242" s="50" t="s">
        <v>95</v>
      </c>
      <c r="D242" s="49">
        <v>36960</v>
      </c>
    </row>
    <row r="243" spans="1:8">
      <c r="A243" s="46"/>
      <c r="B243" s="47" t="s">
        <v>577</v>
      </c>
      <c r="C243" s="50" t="s">
        <v>95</v>
      </c>
      <c r="D243" s="49">
        <v>9660</v>
      </c>
    </row>
    <row r="244" spans="1:8">
      <c r="A244" s="46"/>
      <c r="B244" s="47" t="s">
        <v>578</v>
      </c>
      <c r="C244" s="50" t="s">
        <v>95</v>
      </c>
      <c r="D244" s="49">
        <v>12375</v>
      </c>
    </row>
    <row r="245" spans="1:8">
      <c r="A245" s="46"/>
      <c r="B245" s="47" t="s">
        <v>579</v>
      </c>
      <c r="C245" s="50" t="s">
        <v>95</v>
      </c>
      <c r="D245" s="49">
        <v>14375</v>
      </c>
    </row>
    <row r="246" spans="1:8">
      <c r="A246" s="46"/>
      <c r="B246" s="47" t="s">
        <v>580</v>
      </c>
      <c r="C246" s="50" t="s">
        <v>144</v>
      </c>
      <c r="D246" s="49">
        <v>2661</v>
      </c>
    </row>
    <row r="247" spans="1:8">
      <c r="A247" s="46"/>
      <c r="B247" s="47" t="s">
        <v>581</v>
      </c>
      <c r="C247" s="48" t="s">
        <v>90</v>
      </c>
      <c r="D247" s="49">
        <v>21120</v>
      </c>
    </row>
    <row r="248" spans="1:8">
      <c r="A248" s="46"/>
      <c r="B248" s="47" t="s">
        <v>582</v>
      </c>
      <c r="C248" s="48" t="s">
        <v>90</v>
      </c>
      <c r="D248" s="49">
        <v>31680</v>
      </c>
    </row>
    <row r="249" spans="1:8">
      <c r="A249" s="46"/>
      <c r="B249" s="47" t="s">
        <v>583</v>
      </c>
      <c r="C249" s="48" t="s">
        <v>90</v>
      </c>
      <c r="D249" s="49">
        <v>26400</v>
      </c>
    </row>
    <row r="250" spans="1:8">
      <c r="A250" s="46"/>
      <c r="B250" s="47" t="s">
        <v>584</v>
      </c>
      <c r="C250" s="50" t="s">
        <v>95</v>
      </c>
      <c r="D250" s="49">
        <v>16700</v>
      </c>
    </row>
    <row r="251" spans="1:8">
      <c r="A251" s="46"/>
      <c r="B251" s="47" t="s">
        <v>584</v>
      </c>
      <c r="C251" s="50" t="s">
        <v>95</v>
      </c>
      <c r="D251" s="49">
        <v>9693</v>
      </c>
    </row>
    <row r="252" spans="1:8">
      <c r="A252" s="69"/>
      <c r="B252" s="47" t="s">
        <v>584</v>
      </c>
      <c r="C252" s="50" t="s">
        <v>95</v>
      </c>
      <c r="D252" s="49">
        <v>16500</v>
      </c>
    </row>
    <row r="253" spans="1:8">
      <c r="A253" s="46"/>
      <c r="B253" s="53" t="s">
        <v>585</v>
      </c>
      <c r="C253" s="50" t="s">
        <v>144</v>
      </c>
      <c r="D253" s="49">
        <v>813</v>
      </c>
    </row>
    <row r="254" spans="1:8">
      <c r="A254" s="46"/>
      <c r="B254" s="47" t="s">
        <v>586</v>
      </c>
      <c r="C254" s="50" t="s">
        <v>95</v>
      </c>
      <c r="D254" s="49">
        <v>27720</v>
      </c>
    </row>
    <row r="255" spans="1:8">
      <c r="A255" s="46"/>
      <c r="B255" s="47" t="s">
        <v>587</v>
      </c>
      <c r="C255" s="48" t="s">
        <v>68</v>
      </c>
      <c r="D255" s="49">
        <v>1250000</v>
      </c>
      <c r="E255" s="16"/>
      <c r="F255" s="16"/>
      <c r="G255" s="16"/>
      <c r="H255" s="16"/>
    </row>
    <row r="256" spans="1:8">
      <c r="A256" s="46"/>
      <c r="B256" s="47" t="s">
        <v>588</v>
      </c>
      <c r="C256" s="48" t="s">
        <v>68</v>
      </c>
      <c r="D256" s="49">
        <v>2731250</v>
      </c>
      <c r="E256" s="16"/>
      <c r="F256" s="16"/>
      <c r="G256" s="16"/>
      <c r="H256" s="16"/>
    </row>
    <row r="257" spans="1:8">
      <c r="A257" s="46"/>
      <c r="B257" s="47" t="s">
        <v>589</v>
      </c>
      <c r="C257" s="48" t="s">
        <v>68</v>
      </c>
      <c r="D257" s="49">
        <v>3600000</v>
      </c>
      <c r="E257" s="16"/>
      <c r="F257" s="16"/>
      <c r="G257" s="16"/>
      <c r="H257" s="16"/>
    </row>
    <row r="258" spans="1:8">
      <c r="A258" s="46"/>
      <c r="B258" s="47" t="s">
        <v>590</v>
      </c>
      <c r="C258" s="48" t="s">
        <v>68</v>
      </c>
      <c r="D258" s="49">
        <v>3200000</v>
      </c>
      <c r="E258" s="16"/>
      <c r="F258" s="16"/>
      <c r="G258" s="16"/>
      <c r="H258" s="16"/>
    </row>
    <row r="259" spans="1:8">
      <c r="A259" s="46"/>
      <c r="B259" s="47" t="s">
        <v>591</v>
      </c>
      <c r="C259" s="48" t="s">
        <v>68</v>
      </c>
      <c r="D259" s="49">
        <v>6090000</v>
      </c>
      <c r="E259" s="16"/>
      <c r="F259" s="16"/>
      <c r="G259" s="16"/>
      <c r="H259" s="16"/>
    </row>
    <row r="260" spans="1:8">
      <c r="A260" s="46"/>
      <c r="B260" s="47" t="s">
        <v>592</v>
      </c>
      <c r="C260" s="48" t="s">
        <v>68</v>
      </c>
      <c r="D260" s="49">
        <v>1980000</v>
      </c>
      <c r="E260" s="16"/>
      <c r="F260" s="16"/>
      <c r="G260" s="16"/>
      <c r="H260" s="16"/>
    </row>
    <row r="261" spans="1:8">
      <c r="A261" s="46"/>
      <c r="B261" s="47" t="s">
        <v>593</v>
      </c>
      <c r="C261" s="48" t="s">
        <v>68</v>
      </c>
      <c r="D261" s="49">
        <v>1848000</v>
      </c>
      <c r="E261" s="16"/>
      <c r="F261" s="16"/>
      <c r="G261" s="16"/>
      <c r="H261" s="16"/>
    </row>
    <row r="262" spans="1:8">
      <c r="A262" s="46"/>
      <c r="B262" s="47" t="s">
        <v>594</v>
      </c>
      <c r="C262" s="48" t="s">
        <v>68</v>
      </c>
      <c r="D262" s="49">
        <v>5322240</v>
      </c>
      <c r="E262" s="16"/>
      <c r="F262" s="16"/>
      <c r="G262" s="16"/>
      <c r="H262" s="16"/>
    </row>
    <row r="263" spans="1:8">
      <c r="A263" s="46"/>
      <c r="B263" s="47" t="s">
        <v>595</v>
      </c>
      <c r="C263" s="48" t="s">
        <v>68</v>
      </c>
      <c r="D263" s="49">
        <v>5940000</v>
      </c>
      <c r="E263" s="16"/>
      <c r="F263" s="16"/>
      <c r="G263" s="16"/>
      <c r="H263" s="16"/>
    </row>
    <row r="264" spans="1:8">
      <c r="A264" s="46"/>
      <c r="B264" s="47" t="s">
        <v>596</v>
      </c>
      <c r="C264" s="48" t="s">
        <v>68</v>
      </c>
      <c r="D264" s="49">
        <v>12276000</v>
      </c>
      <c r="E264" s="16"/>
      <c r="F264" s="16"/>
      <c r="G264" s="16"/>
      <c r="H264" s="16"/>
    </row>
    <row r="265" spans="1:8">
      <c r="A265" s="46"/>
      <c r="B265" s="47" t="s">
        <v>597</v>
      </c>
      <c r="C265" s="48" t="s">
        <v>68</v>
      </c>
      <c r="D265" s="49">
        <v>22605000</v>
      </c>
      <c r="E265" s="16"/>
      <c r="F265" s="16"/>
      <c r="G265" s="16"/>
      <c r="H265" s="16"/>
    </row>
    <row r="266" spans="1:8">
      <c r="A266" s="46"/>
      <c r="B266" s="47" t="s">
        <v>598</v>
      </c>
      <c r="C266" s="48" t="s">
        <v>68</v>
      </c>
      <c r="D266" s="49">
        <v>12276000</v>
      </c>
      <c r="E266" s="16"/>
      <c r="F266" s="16"/>
      <c r="G266" s="16"/>
      <c r="H266" s="16"/>
    </row>
    <row r="267" spans="1:8">
      <c r="A267" s="46"/>
      <c r="B267" s="47" t="s">
        <v>599</v>
      </c>
      <c r="C267" s="48" t="s">
        <v>68</v>
      </c>
      <c r="D267" s="49">
        <v>3484800</v>
      </c>
      <c r="E267" s="16"/>
      <c r="F267" s="16"/>
      <c r="G267" s="16"/>
      <c r="H267" s="16"/>
    </row>
    <row r="268" spans="1:8">
      <c r="A268" s="46"/>
      <c r="B268" s="47" t="s">
        <v>600</v>
      </c>
      <c r="C268" s="48" t="s">
        <v>68</v>
      </c>
      <c r="D268" s="49">
        <v>2300000</v>
      </c>
      <c r="E268" s="16"/>
      <c r="F268" s="16"/>
      <c r="G268" s="16"/>
      <c r="H268" s="16"/>
    </row>
    <row r="269" spans="1:8">
      <c r="A269" s="46"/>
      <c r="B269" s="47" t="s">
        <v>601</v>
      </c>
      <c r="C269" s="48" t="s">
        <v>68</v>
      </c>
      <c r="D269" s="49">
        <v>3900000</v>
      </c>
      <c r="E269" s="16"/>
      <c r="F269" s="16"/>
      <c r="G269" s="16"/>
      <c r="H269" s="16"/>
    </row>
    <row r="270" spans="1:8">
      <c r="A270" s="46"/>
      <c r="B270" s="47" t="s">
        <v>602</v>
      </c>
      <c r="C270" s="48" t="s">
        <v>68</v>
      </c>
      <c r="D270" s="49">
        <v>3400000</v>
      </c>
      <c r="E270" s="16"/>
      <c r="F270" s="16"/>
      <c r="G270" s="16"/>
      <c r="H270" s="16"/>
    </row>
    <row r="271" spans="1:8">
      <c r="A271" s="46"/>
      <c r="B271" s="47" t="s">
        <v>603</v>
      </c>
      <c r="C271" s="48" t="s">
        <v>68</v>
      </c>
      <c r="D271" s="49">
        <v>5400000</v>
      </c>
      <c r="E271" s="16"/>
      <c r="F271" s="16"/>
      <c r="G271" s="16"/>
      <c r="H271" s="16"/>
    </row>
    <row r="272" spans="1:8">
      <c r="A272" s="46"/>
      <c r="B272" s="47" t="s">
        <v>604</v>
      </c>
      <c r="C272" s="48" t="s">
        <v>68</v>
      </c>
      <c r="D272" s="49">
        <v>2300000</v>
      </c>
      <c r="E272" s="16"/>
      <c r="F272" s="16"/>
      <c r="G272" s="16"/>
      <c r="H272" s="16"/>
    </row>
    <row r="273" spans="1:8">
      <c r="A273" s="46"/>
      <c r="B273" s="47" t="s">
        <v>605</v>
      </c>
      <c r="C273" s="48" t="s">
        <v>68</v>
      </c>
      <c r="D273" s="49">
        <v>2442000</v>
      </c>
      <c r="E273" s="16"/>
      <c r="F273" s="16"/>
      <c r="G273" s="16"/>
      <c r="H273" s="16"/>
    </row>
    <row r="274" spans="1:8">
      <c r="A274" s="46"/>
      <c r="B274" s="47" t="s">
        <v>606</v>
      </c>
      <c r="C274" s="48" t="s">
        <v>68</v>
      </c>
      <c r="D274" s="49">
        <v>2640000</v>
      </c>
      <c r="E274" s="16"/>
      <c r="F274" s="16"/>
      <c r="G274" s="16"/>
      <c r="H274" s="16"/>
    </row>
    <row r="275" spans="1:8">
      <c r="A275" s="46"/>
      <c r="B275" s="47" t="s">
        <v>607</v>
      </c>
      <c r="C275" s="48" t="s">
        <v>68</v>
      </c>
      <c r="D275" s="49">
        <v>2640000</v>
      </c>
      <c r="E275" s="16"/>
      <c r="F275" s="16"/>
      <c r="G275" s="16"/>
      <c r="H275" s="16"/>
    </row>
    <row r="276" spans="1:8">
      <c r="A276" s="46"/>
      <c r="B276" s="47" t="s">
        <v>608</v>
      </c>
      <c r="C276" s="48" t="s">
        <v>68</v>
      </c>
      <c r="D276" s="49">
        <v>1350000</v>
      </c>
      <c r="E276" s="16"/>
      <c r="F276" s="16"/>
      <c r="G276" s="16"/>
      <c r="H276" s="16"/>
    </row>
    <row r="277" spans="1:8">
      <c r="A277" s="46"/>
      <c r="B277" s="47" t="s">
        <v>609</v>
      </c>
      <c r="C277" s="48" t="s">
        <v>90</v>
      </c>
      <c r="D277" s="49">
        <v>42768</v>
      </c>
      <c r="E277" s="16"/>
      <c r="F277" s="16"/>
      <c r="G277" s="16"/>
      <c r="H277" s="16"/>
    </row>
    <row r="278" spans="1:8">
      <c r="A278" s="46"/>
      <c r="B278" s="47" t="s">
        <v>610</v>
      </c>
      <c r="C278" s="48" t="s">
        <v>90</v>
      </c>
      <c r="D278" s="49">
        <v>44352</v>
      </c>
      <c r="E278" s="16"/>
      <c r="F278" s="16"/>
      <c r="G278" s="16"/>
      <c r="H278" s="16"/>
    </row>
    <row r="279" spans="1:8">
      <c r="A279" s="46"/>
      <c r="B279" s="47" t="s">
        <v>611</v>
      </c>
      <c r="C279" s="48" t="s">
        <v>90</v>
      </c>
      <c r="D279" s="49">
        <v>49896</v>
      </c>
      <c r="E279" s="16"/>
      <c r="F279" s="16"/>
      <c r="G279" s="16"/>
      <c r="H279" s="16"/>
    </row>
    <row r="280" spans="1:8">
      <c r="A280" s="46"/>
      <c r="B280" s="47" t="s">
        <v>612</v>
      </c>
      <c r="C280" s="48" t="s">
        <v>90</v>
      </c>
      <c r="D280" s="49">
        <v>43560</v>
      </c>
      <c r="E280" s="16"/>
      <c r="F280" s="16"/>
      <c r="G280" s="16"/>
      <c r="H280" s="16"/>
    </row>
    <row r="281" spans="1:8">
      <c r="A281" s="46"/>
      <c r="B281" s="47" t="s">
        <v>613</v>
      </c>
      <c r="C281" s="48" t="s">
        <v>90</v>
      </c>
      <c r="D281" s="49">
        <v>53064</v>
      </c>
      <c r="E281" s="16"/>
      <c r="F281" s="16"/>
      <c r="G281" s="16"/>
      <c r="H281" s="16"/>
    </row>
    <row r="282" spans="1:8">
      <c r="A282" s="46"/>
      <c r="B282" s="47" t="s">
        <v>614</v>
      </c>
      <c r="C282" s="48" t="s">
        <v>90</v>
      </c>
      <c r="D282" s="49">
        <v>38016</v>
      </c>
      <c r="E282" s="16"/>
      <c r="F282" s="16"/>
      <c r="G282" s="16"/>
      <c r="H282" s="16"/>
    </row>
    <row r="283" spans="1:8">
      <c r="A283" s="46"/>
      <c r="B283" s="47" t="s">
        <v>615</v>
      </c>
      <c r="C283" s="48" t="s">
        <v>90</v>
      </c>
      <c r="D283" s="49">
        <v>38525</v>
      </c>
      <c r="E283" s="16"/>
      <c r="F283" s="16"/>
      <c r="G283" s="16"/>
      <c r="H283" s="16"/>
    </row>
    <row r="284" spans="1:8">
      <c r="A284" s="46"/>
      <c r="B284" s="47" t="s">
        <v>616</v>
      </c>
      <c r="C284" s="48" t="s">
        <v>90</v>
      </c>
      <c r="D284" s="49">
        <v>53856</v>
      </c>
      <c r="E284" s="16"/>
      <c r="F284" s="16"/>
      <c r="G284" s="16"/>
      <c r="H284" s="16"/>
    </row>
    <row r="285" spans="1:8">
      <c r="A285" s="46"/>
      <c r="B285" s="47" t="s">
        <v>617</v>
      </c>
      <c r="C285" s="48" t="s">
        <v>90</v>
      </c>
      <c r="D285" s="49">
        <v>58608</v>
      </c>
      <c r="E285" s="16"/>
      <c r="F285" s="16"/>
      <c r="G285" s="16"/>
      <c r="H285" s="16"/>
    </row>
    <row r="286" spans="1:8">
      <c r="A286" s="46"/>
      <c r="B286" s="47" t="s">
        <v>618</v>
      </c>
      <c r="C286" s="48" t="s">
        <v>90</v>
      </c>
      <c r="D286" s="49">
        <v>63360</v>
      </c>
      <c r="E286" s="16"/>
      <c r="F286" s="16"/>
      <c r="G286" s="16"/>
      <c r="H286" s="16"/>
    </row>
    <row r="287" spans="1:8">
      <c r="A287" s="46"/>
      <c r="B287" s="47" t="s">
        <v>619</v>
      </c>
      <c r="C287" s="48" t="s">
        <v>90</v>
      </c>
      <c r="D287" s="49">
        <v>57816</v>
      </c>
      <c r="E287" s="16"/>
      <c r="F287" s="16"/>
      <c r="G287" s="16"/>
      <c r="H287" s="16"/>
    </row>
    <row r="288" spans="1:8">
      <c r="A288" s="46"/>
      <c r="B288" s="47" t="s">
        <v>620</v>
      </c>
      <c r="C288" s="48" t="s">
        <v>90</v>
      </c>
      <c r="D288" s="49">
        <v>69696</v>
      </c>
      <c r="E288" s="16"/>
      <c r="F288" s="16"/>
      <c r="G288" s="16"/>
      <c r="H288" s="16"/>
    </row>
    <row r="289" spans="1:8">
      <c r="A289" s="46"/>
      <c r="B289" s="47" t="s">
        <v>621</v>
      </c>
      <c r="C289" s="48" t="s">
        <v>90</v>
      </c>
      <c r="D289" s="49">
        <v>52272</v>
      </c>
      <c r="E289" s="16"/>
      <c r="F289" s="16"/>
      <c r="G289" s="16"/>
      <c r="H289" s="16"/>
    </row>
    <row r="290" spans="1:8">
      <c r="A290" s="46"/>
      <c r="B290" s="47" t="s">
        <v>622</v>
      </c>
      <c r="C290" s="48" t="s">
        <v>90</v>
      </c>
      <c r="D290" s="49">
        <v>63360</v>
      </c>
      <c r="E290" s="16"/>
      <c r="F290" s="16"/>
      <c r="G290" s="16"/>
      <c r="H290" s="16"/>
    </row>
    <row r="291" spans="1:8">
      <c r="A291" s="46"/>
      <c r="B291" s="47" t="s">
        <v>623</v>
      </c>
      <c r="C291" s="50" t="s">
        <v>118</v>
      </c>
      <c r="D291" s="49">
        <v>1138896</v>
      </c>
    </row>
    <row r="292" spans="1:8">
      <c r="A292" s="62"/>
      <c r="B292" s="55" t="s">
        <v>624</v>
      </c>
      <c r="C292" s="56" t="s">
        <v>118</v>
      </c>
      <c r="D292" s="57">
        <v>1702800</v>
      </c>
    </row>
    <row r="293" spans="1:8">
      <c r="A293" s="58"/>
      <c r="B293" s="59" t="s">
        <v>625</v>
      </c>
      <c r="C293" s="60" t="s">
        <v>118</v>
      </c>
      <c r="D293" s="61">
        <v>371976</v>
      </c>
    </row>
    <row r="294" spans="1:8">
      <c r="A294" s="46"/>
      <c r="B294" s="47" t="s">
        <v>626</v>
      </c>
      <c r="C294" s="50" t="s">
        <v>118</v>
      </c>
      <c r="D294" s="49">
        <v>123400</v>
      </c>
    </row>
    <row r="295" spans="1:8">
      <c r="A295" s="46"/>
      <c r="B295" s="47" t="s">
        <v>627</v>
      </c>
      <c r="C295" s="50" t="s">
        <v>118</v>
      </c>
      <c r="D295" s="49">
        <v>47520</v>
      </c>
    </row>
    <row r="296" spans="1:8">
      <c r="A296" s="46"/>
      <c r="B296" s="47" t="s">
        <v>628</v>
      </c>
      <c r="C296" s="50" t="s">
        <v>118</v>
      </c>
      <c r="D296" s="49">
        <v>142560</v>
      </c>
    </row>
    <row r="297" spans="1:8">
      <c r="A297" s="46"/>
      <c r="B297" s="47" t="s">
        <v>629</v>
      </c>
      <c r="C297" s="50" t="s">
        <v>118</v>
      </c>
      <c r="D297" s="49">
        <v>198000</v>
      </c>
    </row>
    <row r="298" spans="1:8">
      <c r="A298" s="46"/>
      <c r="B298" s="47" t="s">
        <v>630</v>
      </c>
      <c r="C298" s="50" t="s">
        <v>118</v>
      </c>
      <c r="D298" s="49">
        <v>45144</v>
      </c>
    </row>
    <row r="299" spans="1:8">
      <c r="A299" s="46"/>
      <c r="B299" s="47" t="s">
        <v>631</v>
      </c>
      <c r="C299" s="50" t="s">
        <v>118</v>
      </c>
      <c r="D299" s="49">
        <v>31680</v>
      </c>
    </row>
    <row r="300" spans="1:8">
      <c r="A300" s="46"/>
      <c r="B300" s="47" t="s">
        <v>632</v>
      </c>
      <c r="C300" s="50" t="s">
        <v>118</v>
      </c>
      <c r="D300" s="49">
        <v>79200</v>
      </c>
    </row>
    <row r="301" spans="1:8">
      <c r="A301" s="46"/>
      <c r="B301" s="47" t="s">
        <v>633</v>
      </c>
      <c r="C301" s="50" t="s">
        <v>95</v>
      </c>
      <c r="D301" s="49">
        <v>29568</v>
      </c>
      <c r="E301" s="16"/>
      <c r="F301" s="16"/>
      <c r="G301" s="16"/>
      <c r="H301" s="16"/>
    </row>
    <row r="302" spans="1:8">
      <c r="A302" s="46"/>
      <c r="B302" s="47" t="s">
        <v>634</v>
      </c>
      <c r="C302" s="50"/>
      <c r="D302" s="49">
        <v>76560</v>
      </c>
    </row>
    <row r="303" spans="1:8">
      <c r="A303" s="46"/>
      <c r="B303" s="47" t="s">
        <v>635</v>
      </c>
      <c r="C303" s="50" t="s">
        <v>118</v>
      </c>
      <c r="D303" s="49">
        <v>118000</v>
      </c>
    </row>
    <row r="304" spans="1:8">
      <c r="A304" s="46"/>
      <c r="B304" s="47" t="s">
        <v>636</v>
      </c>
      <c r="C304" s="50" t="s">
        <v>118</v>
      </c>
      <c r="D304" s="49">
        <v>165000</v>
      </c>
    </row>
    <row r="305" spans="1:8">
      <c r="A305" s="46"/>
      <c r="B305" s="47" t="s">
        <v>637</v>
      </c>
      <c r="C305" s="50" t="s">
        <v>118</v>
      </c>
      <c r="D305" s="49">
        <v>75240</v>
      </c>
    </row>
    <row r="306" spans="1:8">
      <c r="A306" s="46"/>
      <c r="B306" s="47" t="s">
        <v>638</v>
      </c>
      <c r="C306" s="50" t="s">
        <v>118</v>
      </c>
      <c r="D306" s="49">
        <v>109560</v>
      </c>
    </row>
    <row r="307" spans="1:8">
      <c r="A307" s="46"/>
      <c r="B307" s="47" t="s">
        <v>639</v>
      </c>
      <c r="C307" s="50" t="s">
        <v>118</v>
      </c>
      <c r="D307" s="49">
        <v>243100</v>
      </c>
    </row>
    <row r="308" spans="1:8">
      <c r="A308" s="46"/>
      <c r="B308" s="47" t="s">
        <v>640</v>
      </c>
      <c r="C308" s="50" t="s">
        <v>118</v>
      </c>
      <c r="D308" s="49">
        <v>489720</v>
      </c>
    </row>
    <row r="309" spans="1:8">
      <c r="A309" s="46"/>
      <c r="B309" s="47" t="s">
        <v>641</v>
      </c>
      <c r="C309" s="50" t="s">
        <v>118</v>
      </c>
      <c r="D309" s="49">
        <v>59400</v>
      </c>
    </row>
    <row r="310" spans="1:8">
      <c r="A310" s="46"/>
      <c r="B310" s="47" t="s">
        <v>642</v>
      </c>
      <c r="C310" s="50" t="s">
        <v>118</v>
      </c>
      <c r="D310" s="49">
        <v>39600</v>
      </c>
    </row>
    <row r="311" spans="1:8">
      <c r="A311" s="46"/>
      <c r="B311" s="47" t="s">
        <v>643</v>
      </c>
      <c r="C311" s="70" t="s">
        <v>118</v>
      </c>
      <c r="D311" s="49">
        <v>285800</v>
      </c>
    </row>
    <row r="312" spans="1:8">
      <c r="A312" s="46"/>
      <c r="B312" s="47" t="s">
        <v>644</v>
      </c>
      <c r="C312" s="70" t="s">
        <v>144</v>
      </c>
      <c r="D312" s="49">
        <v>98340</v>
      </c>
    </row>
    <row r="313" spans="1:8">
      <c r="A313" s="46"/>
      <c r="B313" s="47" t="s">
        <v>645</v>
      </c>
      <c r="C313" s="50" t="s">
        <v>144</v>
      </c>
      <c r="D313" s="49">
        <v>130000</v>
      </c>
    </row>
    <row r="314" spans="1:8">
      <c r="A314" s="46"/>
      <c r="B314" s="47" t="s">
        <v>646</v>
      </c>
      <c r="C314" s="50" t="s">
        <v>118</v>
      </c>
      <c r="D314" s="49">
        <v>6785</v>
      </c>
      <c r="E314" s="16"/>
      <c r="F314" s="16"/>
      <c r="G314" s="16"/>
      <c r="H314" s="16"/>
    </row>
    <row r="315" spans="1:8">
      <c r="A315" s="46"/>
      <c r="B315" s="47" t="s">
        <v>647</v>
      </c>
      <c r="C315" s="50" t="s">
        <v>118</v>
      </c>
      <c r="D315" s="49">
        <v>9900</v>
      </c>
      <c r="E315" s="16"/>
      <c r="F315" s="16"/>
      <c r="G315" s="16"/>
      <c r="H315" s="16"/>
    </row>
    <row r="316" spans="1:8">
      <c r="A316" s="46"/>
      <c r="B316" s="47" t="s">
        <v>648</v>
      </c>
      <c r="C316" s="50" t="s">
        <v>118</v>
      </c>
      <c r="D316" s="49">
        <v>184800</v>
      </c>
    </row>
    <row r="317" spans="1:8">
      <c r="A317" s="46"/>
      <c r="B317" s="47" t="s">
        <v>649</v>
      </c>
      <c r="C317" s="50" t="s">
        <v>118</v>
      </c>
      <c r="D317" s="49">
        <v>98340</v>
      </c>
    </row>
    <row r="318" spans="1:8">
      <c r="A318" s="46"/>
      <c r="B318" s="47" t="s">
        <v>650</v>
      </c>
      <c r="C318" s="50" t="s">
        <v>118</v>
      </c>
      <c r="D318" s="49">
        <v>673200</v>
      </c>
    </row>
    <row r="319" spans="1:8">
      <c r="A319" s="46"/>
      <c r="B319" s="47" t="s">
        <v>651</v>
      </c>
      <c r="C319" s="50" t="s">
        <v>118</v>
      </c>
      <c r="D319" s="49">
        <v>19800</v>
      </c>
    </row>
    <row r="320" spans="1:8">
      <c r="A320" s="46"/>
      <c r="B320" s="47" t="s">
        <v>652</v>
      </c>
      <c r="C320" s="50" t="s">
        <v>118</v>
      </c>
      <c r="D320" s="49">
        <v>23760</v>
      </c>
    </row>
    <row r="321" spans="1:8">
      <c r="A321" s="46"/>
      <c r="B321" s="47" t="s">
        <v>653</v>
      </c>
      <c r="C321" s="50" t="s">
        <v>118</v>
      </c>
      <c r="D321" s="49">
        <v>7524</v>
      </c>
    </row>
    <row r="322" spans="1:8">
      <c r="A322" s="46"/>
      <c r="B322" s="47" t="s">
        <v>654</v>
      </c>
      <c r="C322" s="50" t="s">
        <v>118</v>
      </c>
      <c r="D322" s="49">
        <v>59400</v>
      </c>
    </row>
    <row r="323" spans="1:8">
      <c r="A323" s="46"/>
      <c r="B323" s="47" t="s">
        <v>655</v>
      </c>
      <c r="C323" s="50" t="s">
        <v>118</v>
      </c>
      <c r="D323" s="49">
        <v>118800</v>
      </c>
    </row>
    <row r="324" spans="1:8">
      <c r="A324" s="46"/>
      <c r="B324" s="47" t="s">
        <v>656</v>
      </c>
      <c r="C324" s="50" t="s">
        <v>118</v>
      </c>
      <c r="D324" s="49">
        <v>271920</v>
      </c>
    </row>
    <row r="325" spans="1:8">
      <c r="A325" s="46"/>
      <c r="B325" s="47" t="s">
        <v>657</v>
      </c>
      <c r="C325" s="50" t="s">
        <v>519</v>
      </c>
      <c r="D325" s="49">
        <v>5060</v>
      </c>
    </row>
    <row r="326" spans="1:8">
      <c r="A326" s="46"/>
      <c r="B326" s="47" t="s">
        <v>658</v>
      </c>
      <c r="C326" s="50" t="s">
        <v>519</v>
      </c>
      <c r="D326" s="49">
        <v>5060</v>
      </c>
    </row>
    <row r="327" spans="1:8">
      <c r="A327" s="46"/>
      <c r="B327" s="47" t="s">
        <v>659</v>
      </c>
      <c r="C327" s="50" t="s">
        <v>95</v>
      </c>
      <c r="D327" s="49">
        <v>21780</v>
      </c>
    </row>
    <row r="328" spans="1:8">
      <c r="A328" s="46"/>
      <c r="B328" s="47" t="s">
        <v>660</v>
      </c>
      <c r="C328" s="50" t="s">
        <v>95</v>
      </c>
      <c r="D328" s="49">
        <v>26400</v>
      </c>
    </row>
    <row r="329" spans="1:8">
      <c r="A329" s="46"/>
      <c r="B329" s="47" t="s">
        <v>661</v>
      </c>
      <c r="C329" s="50" t="s">
        <v>662</v>
      </c>
      <c r="D329" s="49">
        <v>5676</v>
      </c>
    </row>
    <row r="330" spans="1:8">
      <c r="A330" s="46"/>
      <c r="B330" s="47" t="s">
        <v>663</v>
      </c>
      <c r="C330" s="50" t="s">
        <v>118</v>
      </c>
      <c r="D330" s="49">
        <v>25000</v>
      </c>
    </row>
    <row r="331" spans="1:8">
      <c r="A331" s="46"/>
      <c r="B331" s="47" t="s">
        <v>664</v>
      </c>
      <c r="C331" s="50" t="s">
        <v>1</v>
      </c>
      <c r="D331" s="49">
        <v>1980</v>
      </c>
      <c r="E331" s="16"/>
      <c r="F331" s="16"/>
      <c r="G331" s="16"/>
      <c r="H331" s="16"/>
    </row>
    <row r="332" spans="1:8">
      <c r="A332" s="46"/>
      <c r="B332" s="47" t="s">
        <v>665</v>
      </c>
      <c r="C332" s="50" t="s">
        <v>1</v>
      </c>
      <c r="D332" s="49">
        <v>3300</v>
      </c>
      <c r="E332" s="16"/>
      <c r="F332" s="16"/>
      <c r="G332" s="16"/>
      <c r="H332" s="16"/>
    </row>
    <row r="333" spans="1:8">
      <c r="A333" s="46"/>
      <c r="B333" s="47" t="s">
        <v>666</v>
      </c>
      <c r="C333" s="50" t="s">
        <v>1</v>
      </c>
      <c r="D333" s="49">
        <v>7524</v>
      </c>
      <c r="E333" s="16"/>
      <c r="F333" s="16"/>
      <c r="G333" s="16"/>
      <c r="H333" s="16"/>
    </row>
    <row r="334" spans="1:8">
      <c r="A334" s="46"/>
      <c r="B334" s="47" t="s">
        <v>667</v>
      </c>
      <c r="C334" s="50" t="s">
        <v>1</v>
      </c>
      <c r="D334" s="49">
        <v>11220</v>
      </c>
      <c r="E334" s="16"/>
      <c r="F334" s="16"/>
      <c r="G334" s="16"/>
      <c r="H334" s="16"/>
    </row>
    <row r="335" spans="1:8">
      <c r="A335" s="46"/>
      <c r="B335" s="47" t="s">
        <v>668</v>
      </c>
      <c r="C335" s="50" t="s">
        <v>1</v>
      </c>
      <c r="D335" s="49">
        <v>23496</v>
      </c>
      <c r="E335" s="16"/>
      <c r="F335" s="16"/>
      <c r="G335" s="16"/>
      <c r="H335" s="16"/>
    </row>
    <row r="336" spans="1:8">
      <c r="A336" s="46"/>
      <c r="B336" s="51" t="s">
        <v>669</v>
      </c>
      <c r="C336" s="50" t="s">
        <v>118</v>
      </c>
      <c r="D336" s="49">
        <v>18480</v>
      </c>
    </row>
    <row r="337" spans="1:4">
      <c r="A337" s="46"/>
      <c r="B337" s="51" t="s">
        <v>670</v>
      </c>
      <c r="C337" s="50" t="s">
        <v>118</v>
      </c>
      <c r="D337" s="49">
        <v>16500</v>
      </c>
    </row>
    <row r="338" spans="1:4">
      <c r="A338" s="46"/>
      <c r="B338" s="71" t="s">
        <v>671</v>
      </c>
      <c r="C338" s="50" t="s">
        <v>118</v>
      </c>
      <c r="D338" s="49">
        <v>22572</v>
      </c>
    </row>
    <row r="339" spans="1:4">
      <c r="A339" s="46"/>
      <c r="B339" s="51" t="s">
        <v>672</v>
      </c>
      <c r="C339" s="50" t="s">
        <v>118</v>
      </c>
      <c r="D339" s="49">
        <v>10824</v>
      </c>
    </row>
    <row r="340" spans="1:4">
      <c r="A340" s="46"/>
      <c r="B340" s="51" t="s">
        <v>673</v>
      </c>
      <c r="C340" s="50" t="s">
        <v>118</v>
      </c>
      <c r="D340" s="49">
        <v>5478</v>
      </c>
    </row>
    <row r="341" spans="1:4">
      <c r="A341" s="46"/>
      <c r="B341" s="51" t="s">
        <v>674</v>
      </c>
      <c r="C341" s="50" t="s">
        <v>118</v>
      </c>
      <c r="D341" s="49">
        <v>48180</v>
      </c>
    </row>
    <row r="342" spans="1:4">
      <c r="A342" s="46"/>
      <c r="B342" s="51" t="s">
        <v>675</v>
      </c>
      <c r="C342" s="50" t="s">
        <v>118</v>
      </c>
      <c r="D342" s="49">
        <v>37752</v>
      </c>
    </row>
    <row r="343" spans="1:4">
      <c r="A343" s="46"/>
      <c r="B343" s="51" t="s">
        <v>676</v>
      </c>
      <c r="C343" s="50" t="s">
        <v>118</v>
      </c>
      <c r="D343" s="49">
        <v>65208</v>
      </c>
    </row>
    <row r="344" spans="1:4">
      <c r="A344" s="46"/>
      <c r="B344" s="51" t="s">
        <v>677</v>
      </c>
      <c r="C344" s="50" t="s">
        <v>118</v>
      </c>
      <c r="D344" s="49">
        <v>6600</v>
      </c>
    </row>
    <row r="345" spans="1:4">
      <c r="A345" s="62"/>
      <c r="B345" s="72" t="s">
        <v>678</v>
      </c>
      <c r="C345" s="56" t="s">
        <v>118</v>
      </c>
      <c r="D345" s="57">
        <v>102960</v>
      </c>
    </row>
    <row r="346" spans="1:4">
      <c r="A346" s="58"/>
      <c r="B346" s="73" t="s">
        <v>679</v>
      </c>
      <c r="C346" s="60" t="s">
        <v>118</v>
      </c>
      <c r="D346" s="61">
        <v>6600</v>
      </c>
    </row>
    <row r="347" spans="1:4">
      <c r="A347" s="46"/>
      <c r="B347" s="51" t="s">
        <v>680</v>
      </c>
      <c r="C347" s="50" t="s">
        <v>118</v>
      </c>
      <c r="D347" s="49">
        <v>6534</v>
      </c>
    </row>
    <row r="348" spans="1:4">
      <c r="A348" s="46"/>
      <c r="B348" s="51" t="s">
        <v>681</v>
      </c>
      <c r="C348" s="50" t="s">
        <v>118</v>
      </c>
      <c r="D348" s="49">
        <v>7524</v>
      </c>
    </row>
    <row r="349" spans="1:4">
      <c r="A349" s="46"/>
      <c r="B349" s="51" t="s">
        <v>682</v>
      </c>
      <c r="C349" s="50" t="s">
        <v>118</v>
      </c>
      <c r="D349" s="49">
        <v>2904</v>
      </c>
    </row>
    <row r="350" spans="1:4">
      <c r="A350" s="46"/>
      <c r="B350" s="74" t="s">
        <v>683</v>
      </c>
      <c r="C350" s="50" t="s">
        <v>118</v>
      </c>
      <c r="D350" s="49">
        <v>2310</v>
      </c>
    </row>
    <row r="351" spans="1:4">
      <c r="A351" s="46"/>
      <c r="B351" s="71" t="s">
        <v>684</v>
      </c>
      <c r="C351" s="50" t="s">
        <v>118</v>
      </c>
      <c r="D351" s="49">
        <v>19800</v>
      </c>
    </row>
    <row r="352" spans="1:4">
      <c r="A352" s="46"/>
      <c r="B352" s="71" t="s">
        <v>685</v>
      </c>
      <c r="C352" s="50" t="s">
        <v>118</v>
      </c>
      <c r="D352" s="49">
        <v>13200</v>
      </c>
    </row>
    <row r="353" spans="1:8">
      <c r="A353" s="46"/>
      <c r="B353" s="71" t="s">
        <v>686</v>
      </c>
      <c r="C353" s="50" t="s">
        <v>118</v>
      </c>
      <c r="D353" s="49">
        <v>26400</v>
      </c>
    </row>
    <row r="354" spans="1:8">
      <c r="A354" s="46"/>
      <c r="B354" s="51" t="s">
        <v>687</v>
      </c>
      <c r="C354" s="50" t="s">
        <v>118</v>
      </c>
      <c r="D354" s="49">
        <v>2541</v>
      </c>
    </row>
    <row r="355" spans="1:8">
      <c r="A355" s="46"/>
      <c r="B355" s="51" t="s">
        <v>688</v>
      </c>
      <c r="C355" s="50" t="s">
        <v>118</v>
      </c>
      <c r="D355" s="49">
        <v>33000</v>
      </c>
    </row>
    <row r="356" spans="1:8">
      <c r="A356" s="46"/>
      <c r="B356" s="47" t="s">
        <v>689</v>
      </c>
      <c r="C356" s="48" t="s">
        <v>90</v>
      </c>
      <c r="D356" s="49">
        <v>277200</v>
      </c>
      <c r="E356" s="16"/>
      <c r="F356" s="16"/>
      <c r="G356" s="16"/>
      <c r="H356" s="16"/>
    </row>
    <row r="357" spans="1:8">
      <c r="A357" s="46"/>
      <c r="B357" s="47" t="s">
        <v>690</v>
      </c>
      <c r="C357" s="48" t="s">
        <v>90</v>
      </c>
      <c r="D357" s="49">
        <v>184800</v>
      </c>
      <c r="E357" s="16"/>
      <c r="F357" s="16"/>
      <c r="G357" s="16"/>
      <c r="H357" s="16"/>
    </row>
    <row r="358" spans="1:8">
      <c r="A358" s="46"/>
      <c r="B358" s="47" t="s">
        <v>691</v>
      </c>
      <c r="C358" s="48" t="s">
        <v>90</v>
      </c>
      <c r="D358" s="49">
        <v>475200</v>
      </c>
      <c r="E358" s="16"/>
      <c r="F358" s="16"/>
      <c r="G358" s="16"/>
      <c r="H358" s="16"/>
    </row>
    <row r="359" spans="1:8">
      <c r="A359" s="46"/>
      <c r="B359" s="47" t="s">
        <v>692</v>
      </c>
      <c r="C359" s="48" t="s">
        <v>90</v>
      </c>
      <c r="D359" s="49">
        <v>319440</v>
      </c>
      <c r="E359" s="16"/>
      <c r="F359" s="16"/>
      <c r="G359" s="16"/>
      <c r="H359" s="16"/>
    </row>
    <row r="360" spans="1:8">
      <c r="A360" s="46"/>
      <c r="B360" s="47" t="s">
        <v>693</v>
      </c>
      <c r="C360" s="48" t="s">
        <v>90</v>
      </c>
      <c r="D360" s="49">
        <v>122760</v>
      </c>
      <c r="E360" s="16"/>
      <c r="F360" s="16"/>
      <c r="G360" s="16"/>
      <c r="H360" s="16"/>
    </row>
    <row r="361" spans="1:8">
      <c r="A361" s="46"/>
      <c r="B361" s="47" t="s">
        <v>694</v>
      </c>
      <c r="C361" s="50" t="s">
        <v>118</v>
      </c>
      <c r="D361" s="49">
        <v>43560</v>
      </c>
    </row>
    <row r="362" spans="1:8">
      <c r="A362" s="46"/>
      <c r="B362" s="47" t="s">
        <v>695</v>
      </c>
      <c r="C362" s="50" t="s">
        <v>118</v>
      </c>
      <c r="D362" s="49">
        <v>54780</v>
      </c>
    </row>
    <row r="363" spans="1:8">
      <c r="A363" s="46"/>
      <c r="B363" s="47" t="s">
        <v>696</v>
      </c>
      <c r="C363" s="50" t="s">
        <v>95</v>
      </c>
      <c r="D363" s="49">
        <v>34003</v>
      </c>
      <c r="E363" s="16"/>
      <c r="F363" s="16"/>
      <c r="G363" s="16"/>
      <c r="H363" s="16"/>
    </row>
    <row r="364" spans="1:8">
      <c r="A364" s="46"/>
      <c r="B364" s="47" t="s">
        <v>697</v>
      </c>
      <c r="C364" s="50" t="s">
        <v>168</v>
      </c>
      <c r="D364" s="49">
        <v>72600</v>
      </c>
      <c r="E364" s="16"/>
      <c r="F364" s="16"/>
      <c r="G364" s="16"/>
      <c r="H364" s="16"/>
    </row>
    <row r="365" spans="1:8">
      <c r="A365" s="46"/>
      <c r="B365" s="47" t="s">
        <v>698</v>
      </c>
      <c r="C365" s="50" t="s">
        <v>168</v>
      </c>
      <c r="D365" s="49">
        <v>119592</v>
      </c>
      <c r="E365" s="16"/>
      <c r="F365" s="16"/>
      <c r="G365" s="16"/>
      <c r="H365" s="16"/>
    </row>
    <row r="366" spans="1:8">
      <c r="A366" s="46"/>
      <c r="B366" s="47" t="s">
        <v>699</v>
      </c>
      <c r="C366" s="50" t="s">
        <v>95</v>
      </c>
      <c r="D366" s="49">
        <v>14500</v>
      </c>
      <c r="E366" s="16"/>
      <c r="F366" s="16"/>
      <c r="G366" s="16"/>
      <c r="H366" s="16"/>
    </row>
    <row r="367" spans="1:8">
      <c r="A367" s="46"/>
      <c r="B367" s="47" t="s">
        <v>700</v>
      </c>
      <c r="C367" s="50" t="s">
        <v>168</v>
      </c>
      <c r="D367" s="49">
        <v>178900</v>
      </c>
      <c r="E367" s="16"/>
      <c r="F367" s="16"/>
      <c r="G367" s="16"/>
      <c r="H367" s="16"/>
    </row>
    <row r="368" spans="1:8">
      <c r="A368" s="46"/>
      <c r="B368" s="47" t="s">
        <v>701</v>
      </c>
      <c r="C368" s="50" t="s">
        <v>168</v>
      </c>
      <c r="D368" s="49">
        <v>234500</v>
      </c>
      <c r="E368" s="16"/>
      <c r="F368" s="16"/>
      <c r="G368" s="16"/>
      <c r="H368" s="16"/>
    </row>
    <row r="369" spans="1:8">
      <c r="A369" s="46"/>
      <c r="B369" s="47" t="s">
        <v>702</v>
      </c>
      <c r="C369" s="50" t="s">
        <v>168</v>
      </c>
      <c r="D369" s="49">
        <v>137000</v>
      </c>
      <c r="E369" s="16"/>
      <c r="F369" s="16"/>
      <c r="G369" s="16"/>
      <c r="H369" s="16"/>
    </row>
    <row r="370" spans="1:8">
      <c r="A370" s="46"/>
      <c r="B370" s="47" t="s">
        <v>703</v>
      </c>
      <c r="C370" s="50" t="s">
        <v>118</v>
      </c>
      <c r="D370" s="49">
        <v>5280</v>
      </c>
    </row>
    <row r="371" spans="1:8">
      <c r="A371" s="46"/>
      <c r="B371" s="47" t="s">
        <v>704</v>
      </c>
      <c r="C371" s="50" t="s">
        <v>118</v>
      </c>
      <c r="D371" s="49">
        <v>48972</v>
      </c>
    </row>
    <row r="372" spans="1:8">
      <c r="A372" s="46"/>
      <c r="B372" s="47" t="s">
        <v>705</v>
      </c>
      <c r="C372" s="50" t="s">
        <v>118</v>
      </c>
      <c r="D372" s="49">
        <v>8976</v>
      </c>
    </row>
    <row r="373" spans="1:8">
      <c r="A373" s="62"/>
      <c r="B373" s="55" t="s">
        <v>706</v>
      </c>
      <c r="C373" s="56" t="s">
        <v>707</v>
      </c>
      <c r="D373" s="57">
        <v>21780</v>
      </c>
    </row>
    <row r="374" spans="1:8">
      <c r="A374" s="58"/>
      <c r="B374" s="59" t="s">
        <v>708</v>
      </c>
      <c r="C374" s="60" t="s">
        <v>144</v>
      </c>
      <c r="D374" s="61">
        <v>140712</v>
      </c>
    </row>
    <row r="375" spans="1:8">
      <c r="A375" s="46"/>
      <c r="B375" s="47" t="s">
        <v>709</v>
      </c>
      <c r="C375" s="50" t="s">
        <v>144</v>
      </c>
      <c r="D375" s="49">
        <v>75636</v>
      </c>
    </row>
    <row r="376" spans="1:8">
      <c r="A376" s="46"/>
      <c r="B376" s="47" t="s">
        <v>710</v>
      </c>
      <c r="C376" s="50" t="s">
        <v>144</v>
      </c>
      <c r="D376" s="49">
        <v>95304</v>
      </c>
    </row>
    <row r="377" spans="1:8">
      <c r="A377" s="46"/>
      <c r="B377" s="47" t="s">
        <v>711</v>
      </c>
      <c r="C377" s="50" t="s">
        <v>144</v>
      </c>
      <c r="D377" s="49">
        <v>97416</v>
      </c>
    </row>
    <row r="378" spans="1:8">
      <c r="A378" s="46"/>
      <c r="B378" s="47" t="s">
        <v>712</v>
      </c>
      <c r="C378" s="50" t="s">
        <v>95</v>
      </c>
      <c r="D378" s="49">
        <v>19140</v>
      </c>
      <c r="E378" s="16"/>
      <c r="F378" s="16"/>
      <c r="G378" s="16"/>
      <c r="H378" s="16"/>
    </row>
    <row r="379" spans="1:8">
      <c r="A379" s="46"/>
      <c r="B379" s="47" t="s">
        <v>713</v>
      </c>
      <c r="C379" s="50" t="s">
        <v>714</v>
      </c>
      <c r="D379" s="49">
        <v>3300</v>
      </c>
      <c r="E379" s="16"/>
      <c r="F379" s="16"/>
      <c r="G379" s="16"/>
      <c r="H379" s="16"/>
    </row>
    <row r="380" spans="1:8">
      <c r="A380" s="46"/>
      <c r="B380" s="47" t="s">
        <v>715</v>
      </c>
      <c r="C380" s="50" t="s">
        <v>714</v>
      </c>
      <c r="D380" s="49">
        <v>1742</v>
      </c>
      <c r="E380" s="16"/>
      <c r="F380" s="16"/>
      <c r="G380" s="16"/>
      <c r="H380" s="16"/>
    </row>
    <row r="381" spans="1:8">
      <c r="A381" s="46"/>
      <c r="B381" s="47" t="s">
        <v>716</v>
      </c>
      <c r="C381" s="48" t="s">
        <v>90</v>
      </c>
      <c r="D381" s="49">
        <v>118800</v>
      </c>
    </row>
    <row r="382" spans="1:8">
      <c r="A382" s="46"/>
      <c r="B382" s="47" t="s">
        <v>717</v>
      </c>
      <c r="C382" s="50" t="s">
        <v>95</v>
      </c>
      <c r="D382" s="49">
        <v>10000</v>
      </c>
    </row>
    <row r="383" spans="1:8">
      <c r="A383" s="46"/>
      <c r="B383" s="47" t="s">
        <v>718</v>
      </c>
      <c r="C383" s="50" t="s">
        <v>95</v>
      </c>
      <c r="D383" s="49">
        <v>9085</v>
      </c>
    </row>
    <row r="384" spans="1:8">
      <c r="A384" s="46"/>
      <c r="B384" s="47" t="s">
        <v>719</v>
      </c>
      <c r="C384" s="50" t="s">
        <v>95</v>
      </c>
      <c r="D384" s="49">
        <v>9085</v>
      </c>
    </row>
    <row r="385" spans="1:8">
      <c r="A385" s="46"/>
      <c r="B385" s="47" t="s">
        <v>720</v>
      </c>
      <c r="C385" s="50" t="s">
        <v>118</v>
      </c>
      <c r="D385" s="49">
        <v>2244</v>
      </c>
    </row>
    <row r="386" spans="1:8">
      <c r="A386" s="46"/>
      <c r="B386" s="47" t="s">
        <v>721</v>
      </c>
      <c r="C386" s="70" t="s">
        <v>95</v>
      </c>
      <c r="D386" s="49">
        <v>42240</v>
      </c>
    </row>
    <row r="387" spans="1:8">
      <c r="A387" s="46"/>
      <c r="B387" s="47" t="s">
        <v>722</v>
      </c>
      <c r="C387" s="70" t="s">
        <v>118</v>
      </c>
      <c r="D387" s="49">
        <v>660</v>
      </c>
    </row>
    <row r="388" spans="1:8">
      <c r="A388" s="46"/>
      <c r="B388" s="47" t="s">
        <v>723</v>
      </c>
      <c r="C388" s="70" t="s">
        <v>118</v>
      </c>
      <c r="D388" s="49">
        <v>17500</v>
      </c>
    </row>
    <row r="389" spans="1:8">
      <c r="A389" s="46"/>
      <c r="B389" s="47" t="s">
        <v>724</v>
      </c>
      <c r="C389" s="50" t="s">
        <v>118</v>
      </c>
      <c r="D389" s="49">
        <v>617300</v>
      </c>
    </row>
    <row r="390" spans="1:8">
      <c r="A390" s="46"/>
      <c r="B390" s="47" t="s">
        <v>725</v>
      </c>
      <c r="C390" s="50" t="s">
        <v>118</v>
      </c>
      <c r="D390" s="49">
        <v>370700</v>
      </c>
    </row>
    <row r="391" spans="1:8">
      <c r="A391" s="46"/>
      <c r="B391" s="47" t="s">
        <v>726</v>
      </c>
      <c r="C391" s="50" t="s">
        <v>118</v>
      </c>
      <c r="D391" s="49">
        <v>623300</v>
      </c>
    </row>
    <row r="392" spans="1:8">
      <c r="A392" s="46"/>
      <c r="B392" s="47" t="s">
        <v>727</v>
      </c>
      <c r="C392" s="50" t="s">
        <v>118</v>
      </c>
      <c r="D392" s="49">
        <v>98700</v>
      </c>
    </row>
    <row r="393" spans="1:8">
      <c r="A393" s="46"/>
      <c r="B393" s="47" t="s">
        <v>728</v>
      </c>
      <c r="C393" s="50" t="s">
        <v>118</v>
      </c>
      <c r="D393" s="49">
        <v>617300</v>
      </c>
    </row>
    <row r="394" spans="1:8">
      <c r="A394" s="46"/>
      <c r="B394" s="52" t="s">
        <v>729</v>
      </c>
      <c r="C394" s="48" t="s">
        <v>68</v>
      </c>
      <c r="D394" s="49">
        <v>191245</v>
      </c>
      <c r="E394" s="16"/>
      <c r="F394" s="16"/>
      <c r="G394" s="16"/>
      <c r="H394" s="16"/>
    </row>
    <row r="395" spans="1:8">
      <c r="A395" s="46"/>
      <c r="B395" s="52" t="s">
        <v>730</v>
      </c>
      <c r="C395" s="48" t="s">
        <v>68</v>
      </c>
      <c r="D395" s="49">
        <v>178250</v>
      </c>
      <c r="E395" s="16"/>
      <c r="F395" s="16"/>
      <c r="G395" s="16"/>
      <c r="H395" s="16"/>
    </row>
    <row r="396" spans="1:8">
      <c r="A396" s="46"/>
      <c r="B396" s="47" t="s">
        <v>731</v>
      </c>
      <c r="C396" s="48" t="s">
        <v>68</v>
      </c>
      <c r="D396" s="49">
        <v>89496</v>
      </c>
      <c r="E396" s="16"/>
      <c r="F396" s="16"/>
      <c r="G396" s="16"/>
      <c r="H396" s="16"/>
    </row>
    <row r="397" spans="1:8">
      <c r="A397" s="46"/>
      <c r="B397" s="47" t="s">
        <v>70</v>
      </c>
      <c r="C397" s="48" t="s">
        <v>68</v>
      </c>
      <c r="D397" s="49">
        <v>132250</v>
      </c>
      <c r="E397" s="18" t="s">
        <v>732</v>
      </c>
      <c r="F397" s="18"/>
      <c r="G397" s="18"/>
      <c r="H397" s="18"/>
    </row>
    <row r="398" spans="1:8">
      <c r="A398" s="46"/>
      <c r="B398" s="47" t="s">
        <v>733</v>
      </c>
      <c r="C398" s="50" t="s">
        <v>118</v>
      </c>
      <c r="D398" s="49">
        <v>99100</v>
      </c>
    </row>
    <row r="399" spans="1:8">
      <c r="A399" s="46"/>
      <c r="B399" s="47" t="s">
        <v>734</v>
      </c>
      <c r="C399" s="48" t="s">
        <v>118</v>
      </c>
      <c r="D399" s="49">
        <v>90000</v>
      </c>
      <c r="E399" s="16"/>
      <c r="F399" s="16"/>
      <c r="G399" s="16"/>
      <c r="H399" s="16"/>
    </row>
    <row r="400" spans="1:8">
      <c r="A400" s="46"/>
      <c r="B400" s="47" t="s">
        <v>735</v>
      </c>
      <c r="C400" s="48" t="s">
        <v>90</v>
      </c>
      <c r="D400" s="49">
        <v>47000</v>
      </c>
      <c r="E400" s="16"/>
      <c r="F400" s="16"/>
      <c r="G400" s="16"/>
      <c r="H400" s="16"/>
    </row>
    <row r="401" spans="1:8">
      <c r="A401" s="46"/>
      <c r="B401" s="47" t="s">
        <v>736</v>
      </c>
      <c r="C401" s="48" t="s">
        <v>90</v>
      </c>
      <c r="D401" s="49">
        <v>58000</v>
      </c>
      <c r="E401" s="16"/>
      <c r="F401" s="16"/>
      <c r="G401" s="16"/>
      <c r="H401" s="16"/>
    </row>
    <row r="402" spans="1:8">
      <c r="A402" s="46"/>
      <c r="B402" s="47" t="s">
        <v>737</v>
      </c>
      <c r="C402" s="48" t="s">
        <v>90</v>
      </c>
      <c r="D402" s="49">
        <v>60000</v>
      </c>
      <c r="E402" s="16"/>
      <c r="F402" s="16"/>
      <c r="G402" s="16"/>
      <c r="H402" s="16"/>
    </row>
    <row r="403" spans="1:8">
      <c r="A403" s="46"/>
      <c r="B403" s="47" t="s">
        <v>738</v>
      </c>
      <c r="C403" s="48" t="s">
        <v>90</v>
      </c>
      <c r="D403" s="49">
        <v>74800</v>
      </c>
      <c r="E403" s="16"/>
      <c r="F403" s="16"/>
      <c r="G403" s="16"/>
      <c r="H403" s="16"/>
    </row>
    <row r="404" spans="1:8">
      <c r="A404" s="46"/>
      <c r="B404" s="47" t="s">
        <v>739</v>
      </c>
      <c r="C404" s="50" t="s">
        <v>1</v>
      </c>
      <c r="D404" s="49">
        <v>130284</v>
      </c>
      <c r="E404" s="16"/>
      <c r="F404" s="16"/>
      <c r="G404" s="16"/>
      <c r="H404" s="16"/>
    </row>
    <row r="405" spans="1:8">
      <c r="A405" s="46"/>
      <c r="B405" s="47" t="s">
        <v>740</v>
      </c>
      <c r="C405" s="50" t="s">
        <v>1</v>
      </c>
      <c r="D405" s="49">
        <v>37752</v>
      </c>
      <c r="E405" s="16"/>
      <c r="F405" s="16"/>
      <c r="G405" s="16"/>
      <c r="H405" s="16"/>
    </row>
    <row r="406" spans="1:8">
      <c r="A406" s="46"/>
      <c r="B406" s="53" t="s">
        <v>741</v>
      </c>
      <c r="C406" s="50" t="s">
        <v>386</v>
      </c>
      <c r="D406" s="49">
        <v>40656</v>
      </c>
      <c r="E406" s="16"/>
      <c r="F406" s="16"/>
      <c r="G406" s="16"/>
      <c r="H406" s="16"/>
    </row>
    <row r="407" spans="1:8">
      <c r="A407" s="46"/>
      <c r="B407" s="65" t="s">
        <v>742</v>
      </c>
      <c r="C407" s="50"/>
      <c r="D407" s="49"/>
    </row>
    <row r="408" spans="1:8">
      <c r="A408" s="46"/>
      <c r="B408" s="47" t="s">
        <v>743</v>
      </c>
      <c r="C408" s="50" t="s">
        <v>439</v>
      </c>
      <c r="D408" s="49">
        <v>350000</v>
      </c>
    </row>
    <row r="409" spans="1:8">
      <c r="A409" s="46"/>
      <c r="B409" s="47" t="s">
        <v>744</v>
      </c>
      <c r="C409" s="48" t="s">
        <v>90</v>
      </c>
      <c r="D409" s="49">
        <v>116400</v>
      </c>
    </row>
    <row r="410" spans="1:8">
      <c r="A410" s="46"/>
      <c r="B410" s="47" t="s">
        <v>745</v>
      </c>
      <c r="C410" s="48" t="s">
        <v>90</v>
      </c>
      <c r="D410" s="49">
        <v>150000</v>
      </c>
    </row>
    <row r="411" spans="1:8">
      <c r="A411" s="46"/>
      <c r="B411" s="47" t="s">
        <v>746</v>
      </c>
      <c r="C411" s="50" t="s">
        <v>118</v>
      </c>
      <c r="D411" s="49">
        <v>12500</v>
      </c>
    </row>
    <row r="412" spans="1:8">
      <c r="A412" s="46"/>
      <c r="B412" s="47" t="s">
        <v>747</v>
      </c>
      <c r="C412" s="48" t="s">
        <v>68</v>
      </c>
      <c r="D412" s="49">
        <v>396000</v>
      </c>
      <c r="E412" s="16"/>
      <c r="F412" s="16"/>
      <c r="G412" s="16"/>
      <c r="H412" s="16"/>
    </row>
    <row r="413" spans="1:8">
      <c r="A413" s="62"/>
      <c r="B413" s="55" t="s">
        <v>748</v>
      </c>
      <c r="C413" s="56" t="s">
        <v>90</v>
      </c>
      <c r="D413" s="57">
        <v>1188</v>
      </c>
    </row>
    <row r="414" spans="1:8">
      <c r="A414" s="58"/>
      <c r="B414" s="59" t="s">
        <v>749</v>
      </c>
      <c r="C414" s="60" t="s">
        <v>522</v>
      </c>
      <c r="D414" s="61">
        <v>165000</v>
      </c>
    </row>
    <row r="415" spans="1:8">
      <c r="A415" s="46"/>
      <c r="B415" s="47" t="s">
        <v>750</v>
      </c>
      <c r="C415" s="50" t="s">
        <v>522</v>
      </c>
      <c r="D415" s="49">
        <v>382800</v>
      </c>
    </row>
    <row r="416" spans="1:8">
      <c r="A416" s="46"/>
      <c r="B416" s="47" t="s">
        <v>751</v>
      </c>
      <c r="C416" s="50" t="s">
        <v>30</v>
      </c>
      <c r="D416" s="49">
        <v>116400</v>
      </c>
    </row>
    <row r="417" spans="1:4">
      <c r="A417" s="46"/>
      <c r="B417" s="47" t="s">
        <v>752</v>
      </c>
      <c r="C417" s="50" t="s">
        <v>753</v>
      </c>
      <c r="D417" s="49">
        <v>792</v>
      </c>
    </row>
    <row r="418" spans="1:4">
      <c r="A418" s="46"/>
      <c r="B418" s="47" t="s">
        <v>754</v>
      </c>
      <c r="C418" s="50" t="s">
        <v>369</v>
      </c>
      <c r="D418" s="49">
        <v>726000</v>
      </c>
    </row>
    <row r="419" spans="1:4">
      <c r="A419" s="46"/>
      <c r="B419" s="65" t="s">
        <v>755</v>
      </c>
      <c r="C419" s="50"/>
      <c r="D419" s="49"/>
    </row>
    <row r="420" spans="1:4">
      <c r="A420" s="46"/>
      <c r="B420" s="65" t="s">
        <v>756</v>
      </c>
      <c r="C420" s="50"/>
      <c r="D420" s="49"/>
    </row>
    <row r="421" spans="1:4">
      <c r="A421" s="46"/>
      <c r="B421" s="47" t="s">
        <v>757</v>
      </c>
      <c r="C421" s="50" t="s">
        <v>168</v>
      </c>
      <c r="D421" s="49">
        <v>475860</v>
      </c>
    </row>
    <row r="422" spans="1:4">
      <c r="A422" s="46"/>
      <c r="B422" s="51" t="s">
        <v>758</v>
      </c>
      <c r="C422" s="50" t="s">
        <v>168</v>
      </c>
      <c r="D422" s="49">
        <v>396600</v>
      </c>
    </row>
    <row r="423" spans="1:4">
      <c r="A423" s="46"/>
      <c r="B423" s="47" t="s">
        <v>759</v>
      </c>
      <c r="C423" s="50" t="s">
        <v>439</v>
      </c>
      <c r="D423" s="49">
        <v>90000</v>
      </c>
    </row>
    <row r="424" spans="1:4">
      <c r="A424" s="46"/>
      <c r="B424" s="47" t="s">
        <v>760</v>
      </c>
      <c r="C424" s="50" t="s">
        <v>118</v>
      </c>
      <c r="D424" s="49">
        <v>617300</v>
      </c>
    </row>
    <row r="425" spans="1:4">
      <c r="A425" s="46"/>
      <c r="B425" s="47" t="s">
        <v>761</v>
      </c>
      <c r="C425" s="50" t="s">
        <v>118</v>
      </c>
      <c r="D425" s="19">
        <v>740800</v>
      </c>
    </row>
    <row r="426" spans="1:4">
      <c r="A426" s="46"/>
      <c r="B426" s="47" t="s">
        <v>762</v>
      </c>
      <c r="C426" s="50" t="s">
        <v>118</v>
      </c>
      <c r="D426" s="19">
        <v>1111200</v>
      </c>
    </row>
    <row r="427" spans="1:4">
      <c r="A427" s="46"/>
      <c r="B427" s="47" t="s">
        <v>763</v>
      </c>
      <c r="C427" s="50" t="s">
        <v>118</v>
      </c>
      <c r="D427" s="19">
        <v>864500</v>
      </c>
    </row>
    <row r="428" spans="1:4">
      <c r="A428" s="46"/>
      <c r="B428" s="47" t="s">
        <v>764</v>
      </c>
      <c r="C428" s="50" t="s">
        <v>118</v>
      </c>
      <c r="D428" s="49">
        <v>110100</v>
      </c>
    </row>
    <row r="429" spans="1:4">
      <c r="A429" s="46"/>
      <c r="B429" s="47" t="s">
        <v>765</v>
      </c>
      <c r="C429" s="50" t="s">
        <v>118</v>
      </c>
      <c r="D429" s="49">
        <v>1356400</v>
      </c>
    </row>
    <row r="430" spans="1:4">
      <c r="A430" s="46"/>
      <c r="B430" s="47" t="s">
        <v>766</v>
      </c>
      <c r="C430" s="50" t="s">
        <v>118</v>
      </c>
      <c r="D430" s="49">
        <v>2744280</v>
      </c>
    </row>
    <row r="431" spans="1:4">
      <c r="A431" s="46"/>
      <c r="B431" s="47" t="s">
        <v>767</v>
      </c>
      <c r="C431" s="50" t="s">
        <v>118</v>
      </c>
      <c r="D431" s="75">
        <v>2287560</v>
      </c>
    </row>
    <row r="432" spans="1:4">
      <c r="A432" s="46"/>
      <c r="B432" s="47" t="s">
        <v>768</v>
      </c>
      <c r="C432" s="50" t="s">
        <v>118</v>
      </c>
      <c r="D432" s="75">
        <v>2744280</v>
      </c>
    </row>
    <row r="433" spans="1:4">
      <c r="A433" s="46"/>
      <c r="B433" s="47" t="s">
        <v>769</v>
      </c>
      <c r="C433" s="50" t="s">
        <v>118</v>
      </c>
      <c r="D433" s="75">
        <v>3202320</v>
      </c>
    </row>
    <row r="434" spans="1:4">
      <c r="A434" s="46"/>
      <c r="B434" s="47" t="s">
        <v>770</v>
      </c>
      <c r="C434" s="50" t="s">
        <v>118</v>
      </c>
      <c r="D434" s="49">
        <v>3659040</v>
      </c>
    </row>
    <row r="435" spans="1:4">
      <c r="A435" s="46"/>
      <c r="B435" s="47" t="s">
        <v>771</v>
      </c>
      <c r="C435" s="50" t="s">
        <v>118</v>
      </c>
      <c r="D435" s="49">
        <v>4117080</v>
      </c>
    </row>
    <row r="436" spans="1:4">
      <c r="A436" s="46"/>
      <c r="B436" s="47" t="s">
        <v>772</v>
      </c>
      <c r="C436" s="50" t="s">
        <v>118</v>
      </c>
      <c r="D436" s="49">
        <v>4573800</v>
      </c>
    </row>
    <row r="437" spans="1:4">
      <c r="A437" s="46"/>
      <c r="B437" s="47" t="s">
        <v>773</v>
      </c>
      <c r="C437" s="50"/>
      <c r="D437" s="49"/>
    </row>
    <row r="438" spans="1:4">
      <c r="A438" s="46"/>
      <c r="B438" s="47" t="s">
        <v>773</v>
      </c>
      <c r="C438" s="50"/>
      <c r="D438" s="49"/>
    </row>
    <row r="439" spans="1:4">
      <c r="A439" s="46"/>
      <c r="B439" s="47" t="s">
        <v>773</v>
      </c>
      <c r="C439" s="50"/>
      <c r="D439" s="49"/>
    </row>
    <row r="440" spans="1:4">
      <c r="A440" s="46"/>
      <c r="B440" s="47" t="s">
        <v>773</v>
      </c>
      <c r="C440" s="50"/>
      <c r="D440" s="49"/>
    </row>
    <row r="441" spans="1:4">
      <c r="A441" s="46"/>
      <c r="B441" s="51" t="s">
        <v>774</v>
      </c>
      <c r="C441" s="50" t="s">
        <v>359</v>
      </c>
      <c r="D441" s="49">
        <v>260700</v>
      </c>
    </row>
    <row r="442" spans="1:4">
      <c r="A442" s="46"/>
      <c r="B442" s="51" t="s">
        <v>775</v>
      </c>
      <c r="C442" s="50" t="s">
        <v>359</v>
      </c>
      <c r="D442" s="49">
        <v>236016</v>
      </c>
    </row>
    <row r="443" spans="1:4">
      <c r="A443" s="46"/>
      <c r="B443" s="51" t="s">
        <v>776</v>
      </c>
      <c r="C443" s="50" t="s">
        <v>359</v>
      </c>
      <c r="D443" s="49">
        <v>330660</v>
      </c>
    </row>
    <row r="444" spans="1:4">
      <c r="A444" s="46"/>
      <c r="B444" s="51" t="s">
        <v>777</v>
      </c>
      <c r="C444" s="50" t="s">
        <v>359</v>
      </c>
      <c r="D444" s="49">
        <v>167640</v>
      </c>
    </row>
    <row r="445" spans="1:4">
      <c r="A445" s="46"/>
      <c r="B445" s="51" t="s">
        <v>778</v>
      </c>
      <c r="C445" s="50" t="s">
        <v>118</v>
      </c>
      <c r="D445" s="49">
        <v>98340</v>
      </c>
    </row>
    <row r="446" spans="1:4">
      <c r="A446" s="46"/>
      <c r="B446" s="51" t="s">
        <v>779</v>
      </c>
      <c r="C446" s="50" t="s">
        <v>359</v>
      </c>
      <c r="D446" s="49">
        <v>489192</v>
      </c>
    </row>
    <row r="447" spans="1:4">
      <c r="A447" s="46"/>
      <c r="B447" s="51" t="s">
        <v>780</v>
      </c>
      <c r="C447" s="50" t="s">
        <v>359</v>
      </c>
      <c r="D447" s="49">
        <v>347556</v>
      </c>
    </row>
    <row r="448" spans="1:4">
      <c r="A448" s="46"/>
      <c r="B448" s="51" t="s">
        <v>781</v>
      </c>
      <c r="C448" s="50" t="s">
        <v>359</v>
      </c>
      <c r="D448" s="49">
        <v>651684</v>
      </c>
    </row>
    <row r="449" spans="1:8">
      <c r="A449" s="46"/>
      <c r="B449" s="51" t="s">
        <v>782</v>
      </c>
      <c r="C449" s="50" t="s">
        <v>359</v>
      </c>
      <c r="D449" s="49">
        <v>115236</v>
      </c>
    </row>
    <row r="450" spans="1:8">
      <c r="A450" s="46"/>
      <c r="B450" s="51" t="s">
        <v>783</v>
      </c>
      <c r="C450" s="50" t="s">
        <v>359</v>
      </c>
      <c r="D450" s="49">
        <v>868824</v>
      </c>
    </row>
    <row r="451" spans="1:8">
      <c r="A451" s="46"/>
      <c r="B451" s="51" t="s">
        <v>784</v>
      </c>
      <c r="C451" s="50" t="s">
        <v>359</v>
      </c>
      <c r="D451" s="49">
        <v>47916</v>
      </c>
    </row>
    <row r="452" spans="1:8">
      <c r="A452" s="46"/>
      <c r="B452" s="51" t="s">
        <v>785</v>
      </c>
      <c r="C452" s="50" t="s">
        <v>359</v>
      </c>
      <c r="D452" s="49">
        <v>36300</v>
      </c>
    </row>
    <row r="453" spans="1:8">
      <c r="A453" s="46"/>
      <c r="B453" s="51" t="s">
        <v>786</v>
      </c>
      <c r="C453" s="50" t="s">
        <v>359</v>
      </c>
      <c r="D453" s="49">
        <v>25846</v>
      </c>
    </row>
    <row r="454" spans="1:8">
      <c r="A454" s="46"/>
      <c r="B454" s="51" t="s">
        <v>787</v>
      </c>
      <c r="C454" s="50" t="s">
        <v>359</v>
      </c>
      <c r="D454" s="49">
        <v>16698</v>
      </c>
    </row>
    <row r="455" spans="1:8">
      <c r="A455" s="46"/>
      <c r="B455" s="51" t="s">
        <v>788</v>
      </c>
      <c r="C455" s="50" t="s">
        <v>359</v>
      </c>
      <c r="D455" s="49">
        <v>96558</v>
      </c>
    </row>
    <row r="456" spans="1:8">
      <c r="A456" s="46"/>
      <c r="B456" s="51" t="s">
        <v>789</v>
      </c>
      <c r="C456" s="50" t="s">
        <v>359</v>
      </c>
      <c r="D456" s="49">
        <v>69696</v>
      </c>
    </row>
    <row r="457" spans="1:8">
      <c r="A457" s="46"/>
      <c r="B457" s="51" t="s">
        <v>790</v>
      </c>
      <c r="C457" s="50" t="s">
        <v>359</v>
      </c>
      <c r="D457" s="49">
        <v>137491</v>
      </c>
    </row>
    <row r="458" spans="1:8">
      <c r="A458" s="46"/>
      <c r="B458" s="51" t="s">
        <v>791</v>
      </c>
      <c r="C458" s="50" t="s">
        <v>359</v>
      </c>
      <c r="D458" s="49">
        <v>20328</v>
      </c>
    </row>
    <row r="459" spans="1:8">
      <c r="A459" s="46"/>
      <c r="B459" s="51" t="s">
        <v>792</v>
      </c>
      <c r="C459" s="50" t="s">
        <v>359</v>
      </c>
      <c r="D459" s="49">
        <v>192192</v>
      </c>
    </row>
    <row r="460" spans="1:8">
      <c r="A460" s="46"/>
      <c r="B460" s="47" t="s">
        <v>152</v>
      </c>
      <c r="C460" s="50" t="s">
        <v>144</v>
      </c>
      <c r="D460" s="49">
        <v>32076</v>
      </c>
    </row>
    <row r="461" spans="1:8">
      <c r="A461" s="46"/>
      <c r="B461" s="47" t="s">
        <v>793</v>
      </c>
      <c r="C461" s="50" t="s">
        <v>147</v>
      </c>
      <c r="D461" s="49">
        <v>297660</v>
      </c>
      <c r="E461" s="16"/>
      <c r="F461" s="16"/>
      <c r="G461" s="16"/>
      <c r="H461" s="16"/>
    </row>
    <row r="462" spans="1:8">
      <c r="A462" s="46"/>
      <c r="B462" s="47" t="s">
        <v>794</v>
      </c>
      <c r="C462" s="50" t="s">
        <v>147</v>
      </c>
      <c r="D462" s="49">
        <v>598950</v>
      </c>
      <c r="E462" s="16"/>
      <c r="F462" s="16"/>
      <c r="G462" s="16"/>
      <c r="H462" s="16"/>
    </row>
    <row r="463" spans="1:8">
      <c r="A463" s="46"/>
      <c r="B463" s="47" t="s">
        <v>795</v>
      </c>
      <c r="C463" s="50" t="s">
        <v>147</v>
      </c>
      <c r="D463" s="49">
        <v>631620</v>
      </c>
      <c r="E463" s="16"/>
      <c r="F463" s="16"/>
      <c r="G463" s="16"/>
      <c r="H463" s="16"/>
    </row>
    <row r="464" spans="1:8">
      <c r="A464" s="46"/>
      <c r="B464" s="47" t="s">
        <v>796</v>
      </c>
      <c r="C464" s="50" t="s">
        <v>147</v>
      </c>
      <c r="D464" s="49">
        <v>13200</v>
      </c>
      <c r="E464" s="16"/>
      <c r="F464" s="16"/>
      <c r="G464" s="16"/>
      <c r="H464" s="16"/>
    </row>
    <row r="465" spans="1:8">
      <c r="A465" s="46"/>
      <c r="B465" s="47" t="s">
        <v>797</v>
      </c>
      <c r="C465" s="50" t="s">
        <v>147</v>
      </c>
      <c r="D465" s="49">
        <v>1110780</v>
      </c>
      <c r="E465" s="16"/>
      <c r="F465" s="16"/>
      <c r="G465" s="16"/>
      <c r="H465" s="16"/>
    </row>
    <row r="466" spans="1:8">
      <c r="A466" s="46"/>
      <c r="B466" s="47" t="s">
        <v>798</v>
      </c>
      <c r="C466" s="50" t="s">
        <v>147</v>
      </c>
      <c r="D466" s="49">
        <v>1510080</v>
      </c>
      <c r="E466" s="16"/>
      <c r="F466" s="16"/>
      <c r="G466" s="16"/>
      <c r="H466" s="16"/>
    </row>
    <row r="467" spans="1:8">
      <c r="A467" s="62"/>
      <c r="B467" s="55" t="s">
        <v>799</v>
      </c>
      <c r="C467" s="56" t="s">
        <v>147</v>
      </c>
      <c r="D467" s="57">
        <v>17424</v>
      </c>
      <c r="E467" s="16"/>
      <c r="F467" s="16"/>
      <c r="G467" s="16"/>
      <c r="H467" s="16"/>
    </row>
    <row r="468" spans="1:8">
      <c r="A468" s="58"/>
      <c r="B468" s="59" t="s">
        <v>800</v>
      </c>
      <c r="C468" s="60" t="s">
        <v>147</v>
      </c>
      <c r="D468" s="61">
        <v>1709730</v>
      </c>
      <c r="E468" s="16"/>
      <c r="F468" s="16"/>
      <c r="G468" s="16"/>
      <c r="H468" s="16"/>
    </row>
    <row r="469" spans="1:8">
      <c r="A469" s="46"/>
      <c r="B469" s="47" t="s">
        <v>801</v>
      </c>
      <c r="C469" s="50" t="s">
        <v>147</v>
      </c>
      <c r="D469" s="49">
        <v>2671680</v>
      </c>
      <c r="E469" s="16"/>
      <c r="F469" s="16"/>
      <c r="G469" s="16"/>
      <c r="H469" s="16"/>
    </row>
    <row r="470" spans="1:8">
      <c r="A470" s="46"/>
      <c r="B470" s="47" t="s">
        <v>802</v>
      </c>
      <c r="C470" s="50" t="s">
        <v>147</v>
      </c>
      <c r="D470" s="49">
        <v>35381</v>
      </c>
      <c r="E470" s="16"/>
      <c r="F470" s="16"/>
      <c r="G470" s="16"/>
      <c r="H470" s="16"/>
    </row>
    <row r="471" spans="1:8">
      <c r="A471" s="46"/>
      <c r="B471" s="47" t="s">
        <v>803</v>
      </c>
      <c r="C471" s="50" t="s">
        <v>147</v>
      </c>
      <c r="D471" s="49">
        <v>3884100</v>
      </c>
    </row>
    <row r="472" spans="1:8">
      <c r="A472" s="46"/>
      <c r="B472" s="47" t="s">
        <v>804</v>
      </c>
      <c r="C472" s="50" t="s">
        <v>147</v>
      </c>
      <c r="D472" s="49">
        <v>51546</v>
      </c>
      <c r="E472" s="16"/>
      <c r="F472" s="16"/>
      <c r="G472" s="16"/>
      <c r="H472" s="16"/>
    </row>
    <row r="473" spans="1:8">
      <c r="A473" s="46"/>
      <c r="B473" s="47" t="s">
        <v>805</v>
      </c>
      <c r="C473" s="50" t="s">
        <v>147</v>
      </c>
      <c r="D473" s="49">
        <v>4573800</v>
      </c>
    </row>
    <row r="474" spans="1:8">
      <c r="A474" s="46"/>
      <c r="B474" s="47" t="s">
        <v>806</v>
      </c>
      <c r="C474" s="50" t="s">
        <v>147</v>
      </c>
      <c r="D474" s="49">
        <v>92565</v>
      </c>
      <c r="E474" s="16"/>
      <c r="F474" s="16"/>
      <c r="G474" s="16"/>
      <c r="H474" s="16"/>
    </row>
    <row r="475" spans="1:8">
      <c r="A475" s="46"/>
      <c r="B475" s="47" t="s">
        <v>807</v>
      </c>
      <c r="C475" s="50" t="s">
        <v>147</v>
      </c>
      <c r="D475" s="49">
        <v>8058600</v>
      </c>
    </row>
    <row r="476" spans="1:8">
      <c r="A476" s="46"/>
      <c r="B476" s="47" t="s">
        <v>808</v>
      </c>
      <c r="C476" s="50" t="s">
        <v>147</v>
      </c>
      <c r="D476" s="49">
        <v>108537</v>
      </c>
      <c r="E476" s="16"/>
      <c r="F476" s="16"/>
      <c r="G476" s="16"/>
      <c r="H476" s="16"/>
    </row>
    <row r="477" spans="1:8">
      <c r="A477" s="46"/>
      <c r="B477" s="47" t="s">
        <v>809</v>
      </c>
      <c r="C477" s="50" t="s">
        <v>147</v>
      </c>
      <c r="D477" s="49">
        <v>12850200</v>
      </c>
    </row>
    <row r="478" spans="1:8">
      <c r="A478" s="46"/>
      <c r="B478" s="47" t="s">
        <v>810</v>
      </c>
      <c r="C478" s="50" t="s">
        <v>147</v>
      </c>
      <c r="D478" s="49">
        <v>173151</v>
      </c>
      <c r="E478" s="16"/>
      <c r="F478" s="16"/>
      <c r="G478" s="16"/>
      <c r="H478" s="16"/>
    </row>
    <row r="479" spans="1:8">
      <c r="A479" s="46"/>
      <c r="B479" s="47" t="s">
        <v>811</v>
      </c>
      <c r="C479" s="50" t="s">
        <v>147</v>
      </c>
      <c r="D479" s="49">
        <v>225060</v>
      </c>
      <c r="E479" s="16"/>
      <c r="F479" s="16"/>
      <c r="G479" s="16"/>
      <c r="H479" s="16"/>
    </row>
    <row r="480" spans="1:8">
      <c r="A480" s="46"/>
      <c r="B480" s="51" t="s">
        <v>812</v>
      </c>
      <c r="C480" s="50" t="s">
        <v>359</v>
      </c>
      <c r="D480" s="49">
        <v>78408</v>
      </c>
    </row>
    <row r="481" spans="1:8">
      <c r="A481" s="46"/>
      <c r="B481" s="51" t="s">
        <v>813</v>
      </c>
      <c r="C481" s="50" t="s">
        <v>359</v>
      </c>
      <c r="D481" s="49">
        <v>63888</v>
      </c>
    </row>
    <row r="482" spans="1:8">
      <c r="A482" s="46"/>
      <c r="B482" s="51" t="s">
        <v>814</v>
      </c>
      <c r="C482" s="50" t="s">
        <v>359</v>
      </c>
      <c r="D482" s="49">
        <v>47916</v>
      </c>
    </row>
    <row r="483" spans="1:8">
      <c r="A483" s="46"/>
      <c r="B483" s="51" t="s">
        <v>815</v>
      </c>
      <c r="C483" s="50" t="s">
        <v>359</v>
      </c>
      <c r="D483" s="49">
        <v>23232</v>
      </c>
    </row>
    <row r="484" spans="1:8">
      <c r="A484" s="46"/>
      <c r="B484" s="51" t="s">
        <v>816</v>
      </c>
      <c r="C484" s="50" t="s">
        <v>359</v>
      </c>
      <c r="D484" s="49">
        <v>135036</v>
      </c>
    </row>
    <row r="485" spans="1:8">
      <c r="A485" s="46"/>
      <c r="B485" s="51" t="s">
        <v>817</v>
      </c>
      <c r="C485" s="50" t="s">
        <v>359</v>
      </c>
      <c r="D485" s="49">
        <v>107448</v>
      </c>
    </row>
    <row r="486" spans="1:8">
      <c r="A486" s="46"/>
      <c r="B486" s="51" t="s">
        <v>818</v>
      </c>
      <c r="C486" s="50" t="s">
        <v>359</v>
      </c>
      <c r="D486" s="49">
        <v>198924</v>
      </c>
    </row>
    <row r="487" spans="1:8">
      <c r="A487" s="46"/>
      <c r="B487" s="51" t="s">
        <v>819</v>
      </c>
      <c r="C487" s="50" t="s">
        <v>359</v>
      </c>
      <c r="D487" s="49">
        <v>39930</v>
      </c>
    </row>
    <row r="488" spans="1:8">
      <c r="A488" s="46"/>
      <c r="B488" s="51" t="s">
        <v>820</v>
      </c>
      <c r="C488" s="50" t="s">
        <v>359</v>
      </c>
      <c r="D488" s="49">
        <v>304920</v>
      </c>
    </row>
    <row r="489" spans="1:8">
      <c r="A489" s="46"/>
      <c r="B489" s="51" t="s">
        <v>821</v>
      </c>
      <c r="C489" s="50" t="s">
        <v>359</v>
      </c>
      <c r="D489" s="49">
        <v>580800</v>
      </c>
    </row>
    <row r="490" spans="1:8">
      <c r="A490" s="46"/>
      <c r="B490" s="51" t="s">
        <v>822</v>
      </c>
      <c r="C490" s="50" t="s">
        <v>359</v>
      </c>
      <c r="D490" s="49">
        <v>842160</v>
      </c>
    </row>
    <row r="491" spans="1:8">
      <c r="A491" s="46"/>
      <c r="B491" s="47" t="s">
        <v>823</v>
      </c>
      <c r="C491" s="50" t="s">
        <v>118</v>
      </c>
      <c r="D491" s="49">
        <v>4356</v>
      </c>
    </row>
    <row r="492" spans="1:8">
      <c r="A492" s="46"/>
      <c r="B492" s="47" t="s">
        <v>824</v>
      </c>
      <c r="C492" s="50" t="s">
        <v>95</v>
      </c>
      <c r="D492" s="49">
        <v>11220</v>
      </c>
      <c r="E492" s="16"/>
      <c r="F492" s="16"/>
      <c r="G492" s="16"/>
      <c r="H492" s="16"/>
    </row>
    <row r="493" spans="1:8">
      <c r="A493" s="46"/>
      <c r="B493" s="47" t="s">
        <v>825</v>
      </c>
      <c r="C493" s="48" t="s">
        <v>90</v>
      </c>
      <c r="D493" s="49">
        <v>45540</v>
      </c>
    </row>
    <row r="494" spans="1:8">
      <c r="A494" s="46"/>
      <c r="B494" s="47" t="s">
        <v>826</v>
      </c>
      <c r="C494" s="48" t="s">
        <v>90</v>
      </c>
      <c r="D494" s="49">
        <v>74580</v>
      </c>
    </row>
    <row r="495" spans="1:8">
      <c r="A495" s="46"/>
      <c r="B495" s="47" t="s">
        <v>827</v>
      </c>
      <c r="C495" s="48" t="s">
        <v>90</v>
      </c>
      <c r="D495" s="49">
        <v>95568</v>
      </c>
    </row>
    <row r="496" spans="1:8">
      <c r="A496" s="46"/>
      <c r="B496" s="47" t="s">
        <v>828</v>
      </c>
      <c r="C496" s="48" t="s">
        <v>90</v>
      </c>
      <c r="D496" s="49">
        <v>116820</v>
      </c>
    </row>
    <row r="497" spans="1:8">
      <c r="A497" s="46"/>
      <c r="B497" s="47" t="s">
        <v>829</v>
      </c>
      <c r="C497" s="48" t="s">
        <v>90</v>
      </c>
      <c r="D497" s="49">
        <v>137544</v>
      </c>
    </row>
    <row r="498" spans="1:8">
      <c r="A498" s="46"/>
      <c r="B498" s="47" t="s">
        <v>830</v>
      </c>
      <c r="C498" s="48" t="s">
        <v>90</v>
      </c>
      <c r="D498" s="49">
        <v>159324</v>
      </c>
    </row>
    <row r="499" spans="1:8">
      <c r="A499" s="46"/>
      <c r="B499" s="47" t="s">
        <v>831</v>
      </c>
      <c r="C499" s="50" t="s">
        <v>439</v>
      </c>
      <c r="D499" s="49">
        <v>95000</v>
      </c>
    </row>
    <row r="500" spans="1:8">
      <c r="A500" s="46"/>
      <c r="B500" s="47" t="s">
        <v>832</v>
      </c>
      <c r="C500" s="50" t="s">
        <v>95</v>
      </c>
      <c r="D500" s="49">
        <v>10032</v>
      </c>
    </row>
    <row r="501" spans="1:8">
      <c r="A501" s="46"/>
      <c r="B501" s="47" t="s">
        <v>833</v>
      </c>
      <c r="C501" s="50" t="s">
        <v>95</v>
      </c>
      <c r="D501" s="49">
        <v>10032</v>
      </c>
    </row>
    <row r="502" spans="1:8">
      <c r="A502" s="46"/>
      <c r="B502" s="47" t="s">
        <v>834</v>
      </c>
      <c r="C502" s="50" t="s">
        <v>95</v>
      </c>
      <c r="D502" s="49">
        <v>10032</v>
      </c>
    </row>
    <row r="503" spans="1:8">
      <c r="A503" s="46"/>
      <c r="B503" s="47" t="s">
        <v>835</v>
      </c>
      <c r="C503" s="50" t="s">
        <v>95</v>
      </c>
      <c r="D503" s="49">
        <v>13068</v>
      </c>
    </row>
    <row r="504" spans="1:8">
      <c r="A504" s="46"/>
      <c r="B504" s="47" t="s">
        <v>836</v>
      </c>
      <c r="C504" s="50" t="s">
        <v>95</v>
      </c>
      <c r="D504" s="49">
        <v>12144</v>
      </c>
    </row>
    <row r="505" spans="1:8">
      <c r="A505" s="46"/>
      <c r="B505" s="47" t="s">
        <v>837</v>
      </c>
      <c r="C505" s="50" t="s">
        <v>95</v>
      </c>
      <c r="D505" s="49">
        <v>10900</v>
      </c>
    </row>
    <row r="506" spans="1:8">
      <c r="A506" s="46"/>
      <c r="B506" s="47" t="s">
        <v>838</v>
      </c>
      <c r="C506" s="50" t="s">
        <v>95</v>
      </c>
      <c r="D506" s="49">
        <v>10900</v>
      </c>
    </row>
    <row r="507" spans="1:8">
      <c r="A507" s="46"/>
      <c r="B507" s="47" t="s">
        <v>839</v>
      </c>
      <c r="C507" s="50" t="s">
        <v>95</v>
      </c>
      <c r="D507" s="49">
        <v>10900</v>
      </c>
    </row>
    <row r="508" spans="1:8">
      <c r="A508" s="46"/>
      <c r="B508" s="47" t="s">
        <v>840</v>
      </c>
      <c r="C508" s="50" t="s">
        <v>30</v>
      </c>
      <c r="D508" s="49">
        <v>216000</v>
      </c>
    </row>
    <row r="509" spans="1:8">
      <c r="A509" s="46"/>
      <c r="B509" s="51" t="s">
        <v>841</v>
      </c>
      <c r="C509" s="50" t="s">
        <v>359</v>
      </c>
      <c r="D509" s="49">
        <v>25740</v>
      </c>
    </row>
    <row r="510" spans="1:8">
      <c r="A510" s="46"/>
      <c r="B510" s="51" t="s">
        <v>842</v>
      </c>
      <c r="C510" s="50" t="s">
        <v>359</v>
      </c>
      <c r="D510" s="49">
        <v>33000</v>
      </c>
    </row>
    <row r="511" spans="1:8">
      <c r="A511" s="46"/>
      <c r="B511" s="47" t="s">
        <v>843</v>
      </c>
      <c r="C511" s="50" t="s">
        <v>118</v>
      </c>
      <c r="D511" s="49">
        <v>123400</v>
      </c>
    </row>
    <row r="512" spans="1:8">
      <c r="A512" s="46"/>
      <c r="B512" s="47" t="s">
        <v>844</v>
      </c>
      <c r="C512" s="50" t="s">
        <v>168</v>
      </c>
      <c r="D512" s="49">
        <v>303600</v>
      </c>
      <c r="E512" s="16"/>
      <c r="F512" s="16"/>
      <c r="G512" s="16"/>
      <c r="H512" s="16"/>
    </row>
    <row r="513" spans="1:8">
      <c r="A513" s="46"/>
      <c r="B513" s="47" t="s">
        <v>845</v>
      </c>
      <c r="C513" s="50" t="s">
        <v>118</v>
      </c>
      <c r="D513" s="49">
        <v>6336</v>
      </c>
      <c r="E513" s="16"/>
      <c r="F513" s="16"/>
      <c r="G513" s="16"/>
      <c r="H513" s="16"/>
    </row>
    <row r="514" spans="1:8">
      <c r="A514" s="46"/>
      <c r="B514" s="47" t="s">
        <v>846</v>
      </c>
      <c r="C514" s="50" t="s">
        <v>118</v>
      </c>
      <c r="D514" s="49">
        <v>1307</v>
      </c>
      <c r="E514" s="16"/>
      <c r="F514" s="16"/>
      <c r="G514" s="16"/>
      <c r="H514" s="16"/>
    </row>
    <row r="515" spans="1:8">
      <c r="A515" s="46"/>
      <c r="B515" s="47" t="s">
        <v>847</v>
      </c>
      <c r="C515" s="50" t="s">
        <v>118</v>
      </c>
      <c r="D515" s="49">
        <v>1518</v>
      </c>
      <c r="E515" s="16"/>
      <c r="F515" s="16"/>
      <c r="G515" s="16"/>
      <c r="H515" s="16"/>
    </row>
    <row r="516" spans="1:8">
      <c r="A516" s="46"/>
      <c r="B516" s="53" t="s">
        <v>848</v>
      </c>
      <c r="C516" s="50" t="s">
        <v>118</v>
      </c>
      <c r="D516" s="49">
        <v>1584</v>
      </c>
      <c r="E516" s="16"/>
      <c r="F516" s="16"/>
      <c r="G516" s="16"/>
      <c r="H516" s="16"/>
    </row>
    <row r="517" spans="1:8">
      <c r="A517" s="46"/>
      <c r="B517" s="47" t="s">
        <v>849</v>
      </c>
      <c r="C517" s="50" t="s">
        <v>118</v>
      </c>
      <c r="D517" s="49">
        <v>2376</v>
      </c>
      <c r="E517" s="16"/>
      <c r="F517" s="16"/>
      <c r="G517" s="16"/>
      <c r="H517" s="16"/>
    </row>
    <row r="518" spans="1:8">
      <c r="A518" s="46"/>
      <c r="B518" s="47" t="s">
        <v>850</v>
      </c>
      <c r="C518" s="50" t="s">
        <v>95</v>
      </c>
      <c r="D518" s="49">
        <v>17424</v>
      </c>
      <c r="E518" s="16"/>
      <c r="F518" s="16"/>
      <c r="G518" s="16"/>
      <c r="H518" s="16"/>
    </row>
    <row r="519" spans="1:8">
      <c r="A519" s="69"/>
      <c r="B519" s="53" t="s">
        <v>851</v>
      </c>
      <c r="C519" s="50" t="s">
        <v>386</v>
      </c>
      <c r="D519" s="49">
        <v>1320</v>
      </c>
    </row>
    <row r="520" spans="1:8">
      <c r="A520" s="46"/>
      <c r="B520" s="47" t="s">
        <v>852</v>
      </c>
      <c r="C520" s="50" t="s">
        <v>439</v>
      </c>
      <c r="D520" s="49">
        <v>33500</v>
      </c>
    </row>
    <row r="521" spans="1:8">
      <c r="A521" s="62"/>
      <c r="B521" s="55" t="s">
        <v>853</v>
      </c>
      <c r="C521" s="56" t="s">
        <v>369</v>
      </c>
      <c r="D521" s="57">
        <v>760320</v>
      </c>
    </row>
    <row r="522" spans="1:8">
      <c r="A522" s="58"/>
      <c r="B522" s="59" t="s">
        <v>854</v>
      </c>
      <c r="C522" s="60" t="s">
        <v>369</v>
      </c>
      <c r="D522" s="61">
        <v>249876</v>
      </c>
    </row>
    <row r="523" spans="1:8">
      <c r="A523" s="46"/>
      <c r="B523" s="47" t="s">
        <v>855</v>
      </c>
      <c r="C523" s="50" t="s">
        <v>369</v>
      </c>
      <c r="D523" s="49">
        <v>173844</v>
      </c>
    </row>
    <row r="524" spans="1:8">
      <c r="A524" s="46"/>
      <c r="B524" s="47" t="s">
        <v>856</v>
      </c>
      <c r="C524" s="50" t="s">
        <v>369</v>
      </c>
      <c r="D524" s="49">
        <v>31152000</v>
      </c>
    </row>
    <row r="525" spans="1:8">
      <c r="A525" s="46"/>
      <c r="B525" s="47" t="s">
        <v>857</v>
      </c>
      <c r="C525" s="50" t="s">
        <v>369</v>
      </c>
      <c r="D525" s="49">
        <v>5280000</v>
      </c>
    </row>
    <row r="526" spans="1:8">
      <c r="A526" s="46"/>
      <c r="B526" s="47" t="s">
        <v>858</v>
      </c>
      <c r="C526" s="50" t="s">
        <v>369</v>
      </c>
      <c r="D526" s="49">
        <v>8580000</v>
      </c>
    </row>
    <row r="527" spans="1:8">
      <c r="A527" s="46"/>
      <c r="B527" s="47" t="s">
        <v>859</v>
      </c>
      <c r="C527" s="48" t="s">
        <v>90</v>
      </c>
      <c r="D527" s="49">
        <v>50028</v>
      </c>
      <c r="E527" s="16"/>
      <c r="F527" s="16"/>
      <c r="G527" s="16"/>
      <c r="H527" s="16"/>
    </row>
    <row r="528" spans="1:8">
      <c r="A528" s="46"/>
      <c r="B528" s="47" t="s">
        <v>860</v>
      </c>
      <c r="C528" s="48" t="s">
        <v>90</v>
      </c>
      <c r="D528" s="49">
        <v>43296</v>
      </c>
      <c r="E528" s="16"/>
      <c r="F528" s="16"/>
      <c r="G528" s="16"/>
      <c r="H528" s="16"/>
    </row>
    <row r="529" spans="1:8">
      <c r="A529" s="46"/>
      <c r="B529" s="47" t="s">
        <v>861</v>
      </c>
      <c r="C529" s="50" t="s">
        <v>369</v>
      </c>
      <c r="D529" s="49">
        <v>33132000</v>
      </c>
    </row>
    <row r="530" spans="1:8">
      <c r="A530" s="46"/>
      <c r="B530" s="47" t="s">
        <v>862</v>
      </c>
      <c r="C530" s="48" t="s">
        <v>90</v>
      </c>
      <c r="D530" s="49">
        <v>8870</v>
      </c>
    </row>
    <row r="531" spans="1:8">
      <c r="A531" s="46"/>
      <c r="B531" s="47" t="s">
        <v>863</v>
      </c>
      <c r="C531" s="48" t="s">
        <v>90</v>
      </c>
      <c r="D531" s="49">
        <v>10349</v>
      </c>
    </row>
    <row r="532" spans="1:8">
      <c r="A532" s="46"/>
      <c r="B532" s="47" t="s">
        <v>864</v>
      </c>
      <c r="C532" s="48" t="s">
        <v>90</v>
      </c>
      <c r="D532" s="49">
        <v>18216</v>
      </c>
    </row>
    <row r="533" spans="1:8">
      <c r="A533" s="46"/>
      <c r="B533" s="47" t="s">
        <v>865</v>
      </c>
      <c r="C533" s="48" t="s">
        <v>90</v>
      </c>
      <c r="D533" s="49">
        <v>11827</v>
      </c>
    </row>
    <row r="534" spans="1:8">
      <c r="A534" s="46"/>
      <c r="B534" s="47" t="s">
        <v>866</v>
      </c>
      <c r="C534" s="48" t="s">
        <v>68</v>
      </c>
      <c r="D534" s="49">
        <v>518400</v>
      </c>
      <c r="E534" s="16"/>
      <c r="F534" s="16"/>
      <c r="G534" s="16"/>
      <c r="H534" s="16"/>
    </row>
    <row r="535" spans="1:8">
      <c r="A535" s="46"/>
      <c r="B535" s="47" t="s">
        <v>867</v>
      </c>
      <c r="C535" s="48" t="s">
        <v>68</v>
      </c>
      <c r="D535" s="49">
        <v>567600</v>
      </c>
      <c r="E535" s="16"/>
      <c r="F535" s="16"/>
      <c r="G535" s="16"/>
      <c r="H535" s="16"/>
    </row>
    <row r="536" spans="1:8">
      <c r="A536" s="46"/>
      <c r="B536" s="47" t="s">
        <v>868</v>
      </c>
      <c r="C536" s="48" t="s">
        <v>68</v>
      </c>
      <c r="D536" s="49">
        <v>585000</v>
      </c>
      <c r="E536" s="16"/>
      <c r="F536" s="16"/>
      <c r="G536" s="16"/>
      <c r="H536" s="16"/>
    </row>
    <row r="537" spans="1:8">
      <c r="A537" s="46"/>
      <c r="B537" s="47" t="s">
        <v>869</v>
      </c>
      <c r="C537" s="48" t="s">
        <v>68</v>
      </c>
      <c r="D537" s="49">
        <v>602000</v>
      </c>
      <c r="E537" s="16"/>
      <c r="F537" s="16"/>
      <c r="G537" s="16"/>
      <c r="H537" s="16"/>
    </row>
    <row r="538" spans="1:8">
      <c r="A538" s="46"/>
      <c r="B538" s="47" t="s">
        <v>870</v>
      </c>
      <c r="C538" s="48" t="s">
        <v>68</v>
      </c>
      <c r="D538" s="49">
        <v>640000</v>
      </c>
      <c r="E538" s="16"/>
      <c r="F538" s="16"/>
      <c r="G538" s="16"/>
      <c r="H538" s="16"/>
    </row>
    <row r="539" spans="1:8">
      <c r="A539" s="46"/>
      <c r="B539" s="47" t="s">
        <v>871</v>
      </c>
      <c r="C539" s="50" t="s">
        <v>118</v>
      </c>
      <c r="D539" s="49">
        <v>760188</v>
      </c>
    </row>
    <row r="540" spans="1:8">
      <c r="A540" s="46"/>
      <c r="B540" s="47" t="s">
        <v>872</v>
      </c>
      <c r="C540" s="50" t="s">
        <v>459</v>
      </c>
      <c r="D540" s="49">
        <v>163680</v>
      </c>
    </row>
    <row r="541" spans="1:8">
      <c r="A541" s="46"/>
      <c r="B541" s="47" t="s">
        <v>873</v>
      </c>
      <c r="C541" s="50" t="s">
        <v>118</v>
      </c>
      <c r="D541" s="49">
        <v>14520</v>
      </c>
      <c r="E541" s="16"/>
      <c r="F541" s="16"/>
      <c r="G541" s="16"/>
      <c r="H541" s="16"/>
    </row>
    <row r="542" spans="1:8">
      <c r="A542" s="46"/>
      <c r="B542" s="47" t="s">
        <v>874</v>
      </c>
      <c r="C542" s="50" t="s">
        <v>118</v>
      </c>
      <c r="D542" s="49">
        <v>75000</v>
      </c>
    </row>
    <row r="543" spans="1:8">
      <c r="A543" s="46"/>
      <c r="B543" s="47" t="s">
        <v>875</v>
      </c>
      <c r="C543" s="50" t="s">
        <v>118</v>
      </c>
      <c r="D543" s="49">
        <v>15000</v>
      </c>
    </row>
    <row r="544" spans="1:8">
      <c r="A544" s="46"/>
      <c r="B544" s="47" t="s">
        <v>876</v>
      </c>
      <c r="C544" s="70" t="s">
        <v>118</v>
      </c>
      <c r="D544" s="49">
        <v>4620</v>
      </c>
      <c r="E544" s="16"/>
      <c r="F544" s="16"/>
      <c r="G544" s="16"/>
      <c r="H544" s="16"/>
    </row>
    <row r="545" spans="1:8">
      <c r="A545" s="46"/>
      <c r="B545" s="47" t="s">
        <v>877</v>
      </c>
      <c r="C545" s="70" t="s">
        <v>118</v>
      </c>
      <c r="D545" s="49">
        <v>5940</v>
      </c>
      <c r="E545" s="16"/>
      <c r="F545" s="16"/>
      <c r="G545" s="16"/>
      <c r="H545" s="16"/>
    </row>
    <row r="546" spans="1:8">
      <c r="A546" s="46"/>
      <c r="B546" s="47" t="s">
        <v>878</v>
      </c>
      <c r="C546" s="70" t="s">
        <v>459</v>
      </c>
      <c r="D546" s="49">
        <v>141240</v>
      </c>
    </row>
    <row r="547" spans="1:8">
      <c r="A547" s="46"/>
      <c r="B547" s="47" t="s">
        <v>879</v>
      </c>
      <c r="C547" s="70" t="s">
        <v>118</v>
      </c>
      <c r="D547" s="49">
        <v>98208</v>
      </c>
    </row>
    <row r="548" spans="1:8">
      <c r="A548" s="46"/>
      <c r="B548" s="47" t="s">
        <v>880</v>
      </c>
      <c r="C548" s="70" t="s">
        <v>118</v>
      </c>
      <c r="D548" s="49">
        <v>19800</v>
      </c>
    </row>
    <row r="549" spans="1:8">
      <c r="A549" s="46"/>
      <c r="B549" s="47" t="s">
        <v>881</v>
      </c>
      <c r="C549" s="70" t="s">
        <v>118</v>
      </c>
      <c r="D549" s="49">
        <v>16500</v>
      </c>
    </row>
    <row r="550" spans="1:8">
      <c r="A550" s="46"/>
      <c r="B550" s="47" t="s">
        <v>882</v>
      </c>
      <c r="C550" s="70" t="s">
        <v>118</v>
      </c>
      <c r="D550" s="49">
        <v>79200</v>
      </c>
    </row>
    <row r="551" spans="1:8">
      <c r="A551" s="46"/>
      <c r="B551" s="47" t="s">
        <v>883</v>
      </c>
      <c r="C551" s="50" t="s">
        <v>118</v>
      </c>
      <c r="D551" s="49">
        <v>52800</v>
      </c>
    </row>
    <row r="552" spans="1:8">
      <c r="A552" s="46"/>
      <c r="B552" s="47" t="s">
        <v>884</v>
      </c>
      <c r="C552" s="50" t="s">
        <v>118</v>
      </c>
      <c r="D552" s="49">
        <v>25000</v>
      </c>
    </row>
    <row r="553" spans="1:8">
      <c r="A553" s="46"/>
      <c r="B553" s="47" t="s">
        <v>885</v>
      </c>
      <c r="C553" s="50" t="s">
        <v>118</v>
      </c>
      <c r="D553" s="49">
        <v>1452</v>
      </c>
    </row>
    <row r="554" spans="1:8">
      <c r="A554" s="46"/>
      <c r="B554" s="52" t="s">
        <v>886</v>
      </c>
      <c r="C554" s="50" t="s">
        <v>79</v>
      </c>
      <c r="D554" s="49">
        <v>55000</v>
      </c>
      <c r="E554" s="16"/>
      <c r="F554" s="16"/>
      <c r="G554" s="16"/>
      <c r="H554" s="16"/>
    </row>
    <row r="555" spans="1:8">
      <c r="A555" s="46"/>
      <c r="B555" s="47" t="s">
        <v>887</v>
      </c>
      <c r="C555" s="50" t="s">
        <v>79</v>
      </c>
      <c r="D555" s="49">
        <v>62100</v>
      </c>
      <c r="E555" s="16"/>
      <c r="F555" s="16"/>
      <c r="G555" s="16"/>
      <c r="H555" s="16"/>
    </row>
    <row r="556" spans="1:8">
      <c r="A556" s="46"/>
      <c r="B556" s="52" t="s">
        <v>888</v>
      </c>
      <c r="C556" s="50" t="s">
        <v>95</v>
      </c>
      <c r="D556" s="49">
        <v>10120</v>
      </c>
      <c r="E556" s="16"/>
      <c r="F556" s="16"/>
      <c r="G556" s="16"/>
      <c r="H556" s="16"/>
    </row>
    <row r="557" spans="1:8">
      <c r="A557" s="46"/>
      <c r="B557" s="47" t="s">
        <v>889</v>
      </c>
      <c r="C557" s="50" t="s">
        <v>144</v>
      </c>
      <c r="D557" s="49">
        <v>29304</v>
      </c>
    </row>
    <row r="558" spans="1:8">
      <c r="A558" s="46"/>
      <c r="B558" s="47" t="s">
        <v>890</v>
      </c>
      <c r="C558" s="50" t="s">
        <v>144</v>
      </c>
      <c r="D558" s="49">
        <v>42372</v>
      </c>
    </row>
    <row r="559" spans="1:8">
      <c r="A559" s="46"/>
      <c r="B559" s="53" t="s">
        <v>891</v>
      </c>
      <c r="C559" s="48" t="s">
        <v>168</v>
      </c>
      <c r="D559" s="49">
        <v>55440</v>
      </c>
    </row>
    <row r="560" spans="1:8">
      <c r="A560" s="46"/>
      <c r="B560" s="47" t="s">
        <v>892</v>
      </c>
      <c r="C560" s="48" t="s">
        <v>168</v>
      </c>
      <c r="D560" s="49">
        <v>42320</v>
      </c>
    </row>
    <row r="561" spans="1:8">
      <c r="A561" s="46"/>
      <c r="B561" s="47" t="s">
        <v>893</v>
      </c>
      <c r="C561" s="48" t="s">
        <v>894</v>
      </c>
      <c r="D561" s="49">
        <v>1438800</v>
      </c>
    </row>
    <row r="562" spans="1:8">
      <c r="A562" s="46"/>
      <c r="B562" s="47" t="s">
        <v>895</v>
      </c>
      <c r="C562" s="48" t="s">
        <v>894</v>
      </c>
      <c r="D562" s="49">
        <v>2072400</v>
      </c>
    </row>
    <row r="563" spans="1:8">
      <c r="A563" s="46"/>
      <c r="B563" s="47" t="s">
        <v>896</v>
      </c>
      <c r="C563" s="50" t="s">
        <v>439</v>
      </c>
      <c r="D563" s="49">
        <v>160000</v>
      </c>
    </row>
    <row r="564" spans="1:8">
      <c r="A564" s="46"/>
      <c r="B564" s="47" t="s">
        <v>897</v>
      </c>
      <c r="C564" s="50" t="s">
        <v>118</v>
      </c>
      <c r="D564" s="49">
        <v>178200</v>
      </c>
    </row>
    <row r="565" spans="1:8">
      <c r="A565" s="46"/>
      <c r="B565" s="47" t="s">
        <v>898</v>
      </c>
      <c r="C565" s="50" t="s">
        <v>118</v>
      </c>
      <c r="D565" s="49">
        <v>99000</v>
      </c>
    </row>
    <row r="566" spans="1:8">
      <c r="A566" s="46"/>
      <c r="B566" s="47" t="s">
        <v>899</v>
      </c>
      <c r="C566" s="50" t="s">
        <v>95</v>
      </c>
      <c r="D566" s="49">
        <v>29568</v>
      </c>
      <c r="E566" s="16"/>
      <c r="F566" s="16"/>
      <c r="G566" s="16"/>
      <c r="H566" s="16"/>
    </row>
    <row r="567" spans="1:8">
      <c r="A567" s="46"/>
      <c r="B567" s="47" t="s">
        <v>900</v>
      </c>
      <c r="C567" s="50" t="s">
        <v>118</v>
      </c>
      <c r="D567" s="49">
        <v>25000</v>
      </c>
    </row>
    <row r="568" spans="1:8">
      <c r="A568" s="46"/>
      <c r="B568" s="47" t="s">
        <v>901</v>
      </c>
      <c r="C568" s="50" t="s">
        <v>118</v>
      </c>
      <c r="D568" s="49">
        <v>944</v>
      </c>
    </row>
    <row r="569" spans="1:8">
      <c r="A569" s="46"/>
      <c r="B569" s="47" t="s">
        <v>902</v>
      </c>
      <c r="C569" s="48" t="s">
        <v>68</v>
      </c>
      <c r="D569" s="49">
        <v>110000</v>
      </c>
      <c r="E569" s="16"/>
      <c r="F569" s="16"/>
      <c r="G569" s="16"/>
      <c r="H569" s="16"/>
    </row>
    <row r="570" spans="1:8">
      <c r="A570" s="46"/>
      <c r="B570" s="47" t="s">
        <v>903</v>
      </c>
      <c r="C570" s="50" t="s">
        <v>459</v>
      </c>
      <c r="D570" s="49">
        <v>172656</v>
      </c>
    </row>
    <row r="571" spans="1:8">
      <c r="A571" s="46"/>
      <c r="B571" s="47" t="s">
        <v>904</v>
      </c>
      <c r="C571" s="50" t="s">
        <v>459</v>
      </c>
      <c r="D571" s="49">
        <v>206580</v>
      </c>
    </row>
    <row r="572" spans="1:8">
      <c r="A572" s="46"/>
      <c r="B572" s="47" t="s">
        <v>905</v>
      </c>
      <c r="C572" s="50" t="s">
        <v>459</v>
      </c>
      <c r="D572" s="49">
        <v>434280</v>
      </c>
    </row>
    <row r="573" spans="1:8">
      <c r="A573" s="46"/>
      <c r="B573" s="47" t="s">
        <v>906</v>
      </c>
      <c r="C573" s="50" t="s">
        <v>118</v>
      </c>
      <c r="D573" s="49">
        <v>8580</v>
      </c>
    </row>
    <row r="574" spans="1:8">
      <c r="A574" s="62"/>
      <c r="B574" s="55" t="s">
        <v>907</v>
      </c>
      <c r="C574" s="56" t="s">
        <v>118</v>
      </c>
      <c r="D574" s="57">
        <v>25872</v>
      </c>
    </row>
    <row r="575" spans="1:8">
      <c r="A575" s="58"/>
      <c r="B575" s="59" t="s">
        <v>908</v>
      </c>
      <c r="C575" s="60" t="s">
        <v>909</v>
      </c>
      <c r="D575" s="61">
        <v>3300</v>
      </c>
    </row>
    <row r="576" spans="1:8">
      <c r="A576" s="46"/>
      <c r="B576" s="47" t="s">
        <v>910</v>
      </c>
      <c r="C576" s="50" t="s">
        <v>911</v>
      </c>
      <c r="D576" s="49">
        <v>25410</v>
      </c>
      <c r="E576" s="16"/>
      <c r="F576" s="16"/>
      <c r="G576" s="16"/>
      <c r="H576" s="16"/>
    </row>
    <row r="577" spans="1:8">
      <c r="A577" s="46"/>
      <c r="B577" s="47" t="s">
        <v>912</v>
      </c>
      <c r="C577" s="50" t="s">
        <v>522</v>
      </c>
      <c r="D577" s="49">
        <v>244200</v>
      </c>
    </row>
    <row r="578" spans="1:8">
      <c r="A578" s="46"/>
      <c r="B578" s="47" t="s">
        <v>913</v>
      </c>
      <c r="C578" s="50" t="s">
        <v>386</v>
      </c>
      <c r="D578" s="49">
        <v>3630</v>
      </c>
      <c r="E578" s="16"/>
      <c r="F578" s="16"/>
      <c r="G578" s="16"/>
      <c r="H578" s="16"/>
    </row>
    <row r="579" spans="1:8">
      <c r="A579" s="46"/>
      <c r="B579" s="47" t="s">
        <v>914</v>
      </c>
      <c r="C579" s="50" t="s">
        <v>118</v>
      </c>
      <c r="D579" s="49">
        <v>130284</v>
      </c>
    </row>
    <row r="580" spans="1:8">
      <c r="A580" s="46"/>
      <c r="B580" s="47" t="s">
        <v>915</v>
      </c>
      <c r="C580" s="50" t="s">
        <v>118</v>
      </c>
      <c r="D580" s="49">
        <v>76560</v>
      </c>
    </row>
    <row r="581" spans="1:8">
      <c r="A581" s="46"/>
      <c r="B581" s="47" t="s">
        <v>916</v>
      </c>
      <c r="C581" s="50" t="s">
        <v>118</v>
      </c>
      <c r="D581" s="49">
        <v>18480</v>
      </c>
    </row>
    <row r="582" spans="1:8">
      <c r="A582" s="46"/>
      <c r="B582" s="47" t="s">
        <v>917</v>
      </c>
      <c r="C582" s="50" t="s">
        <v>118</v>
      </c>
      <c r="D582" s="49">
        <v>76428</v>
      </c>
    </row>
    <row r="583" spans="1:8">
      <c r="A583" s="46"/>
      <c r="B583" s="47" t="s">
        <v>918</v>
      </c>
      <c r="C583" s="50" t="s">
        <v>118</v>
      </c>
      <c r="D583" s="49">
        <v>118800</v>
      </c>
    </row>
    <row r="584" spans="1:8">
      <c r="A584" s="46"/>
      <c r="B584" s="47" t="s">
        <v>919</v>
      </c>
      <c r="C584" s="50" t="s">
        <v>118</v>
      </c>
      <c r="D584" s="49">
        <v>205920</v>
      </c>
    </row>
    <row r="585" spans="1:8">
      <c r="A585" s="46"/>
      <c r="B585" s="47" t="s">
        <v>920</v>
      </c>
      <c r="C585" s="50" t="s">
        <v>118</v>
      </c>
      <c r="D585" s="49">
        <v>285120</v>
      </c>
    </row>
    <row r="586" spans="1:8">
      <c r="A586" s="46"/>
      <c r="B586" s="47" t="s">
        <v>921</v>
      </c>
      <c r="C586" s="50" t="s">
        <v>118</v>
      </c>
      <c r="D586" s="49">
        <v>712800</v>
      </c>
    </row>
    <row r="587" spans="1:8">
      <c r="A587" s="46"/>
      <c r="B587" s="47" t="s">
        <v>922</v>
      </c>
      <c r="C587" s="50" t="s">
        <v>118</v>
      </c>
      <c r="D587" s="49">
        <v>807840</v>
      </c>
    </row>
    <row r="588" spans="1:8">
      <c r="A588" s="46"/>
      <c r="B588" s="47" t="s">
        <v>923</v>
      </c>
      <c r="C588" s="50" t="s">
        <v>118</v>
      </c>
      <c r="D588" s="49">
        <v>85800</v>
      </c>
    </row>
    <row r="589" spans="1:8">
      <c r="A589" s="46"/>
      <c r="B589" s="47" t="s">
        <v>924</v>
      </c>
      <c r="C589" s="48" t="s">
        <v>90</v>
      </c>
      <c r="D589" s="49">
        <v>47520</v>
      </c>
      <c r="E589" s="16"/>
      <c r="F589" s="16"/>
      <c r="G589" s="16"/>
      <c r="H589" s="16"/>
    </row>
    <row r="590" spans="1:8">
      <c r="A590" s="46"/>
      <c r="B590" s="47" t="s">
        <v>925</v>
      </c>
      <c r="C590" s="48" t="s">
        <v>90</v>
      </c>
      <c r="D590" s="49">
        <v>110800</v>
      </c>
      <c r="E590" s="16"/>
      <c r="F590" s="16"/>
      <c r="G590" s="16"/>
      <c r="H590" s="16"/>
    </row>
    <row r="591" spans="1:8">
      <c r="A591" s="46"/>
      <c r="B591" s="47" t="s">
        <v>926</v>
      </c>
      <c r="C591" s="50" t="s">
        <v>118</v>
      </c>
      <c r="D591" s="49">
        <v>489192</v>
      </c>
    </row>
    <row r="592" spans="1:8">
      <c r="A592" s="46"/>
      <c r="B592" s="47" t="s">
        <v>927</v>
      </c>
      <c r="C592" s="50" t="s">
        <v>894</v>
      </c>
      <c r="D592" s="49">
        <v>6600</v>
      </c>
    </row>
    <row r="593" spans="1:8">
      <c r="A593" s="46"/>
      <c r="B593" s="53" t="s">
        <v>928</v>
      </c>
      <c r="C593" s="50" t="s">
        <v>68</v>
      </c>
      <c r="D593" s="49">
        <v>20000</v>
      </c>
      <c r="E593" s="16"/>
      <c r="F593" s="16"/>
      <c r="G593" s="16"/>
      <c r="H593" s="16"/>
    </row>
    <row r="594" spans="1:8">
      <c r="A594" s="46"/>
      <c r="B594" s="47" t="s">
        <v>929</v>
      </c>
      <c r="C594" s="50" t="s">
        <v>68</v>
      </c>
      <c r="D594" s="49">
        <v>34500</v>
      </c>
      <c r="E594" s="16"/>
      <c r="F594" s="16"/>
      <c r="G594" s="16"/>
      <c r="H594" s="16"/>
    </row>
    <row r="595" spans="1:8">
      <c r="A595" s="46"/>
      <c r="B595" s="47" t="s">
        <v>930</v>
      </c>
      <c r="C595" s="50" t="s">
        <v>118</v>
      </c>
      <c r="D595" s="49">
        <v>651552</v>
      </c>
    </row>
    <row r="596" spans="1:8">
      <c r="A596" s="46"/>
      <c r="B596" s="47" t="s">
        <v>931</v>
      </c>
      <c r="C596" s="50" t="s">
        <v>118</v>
      </c>
      <c r="D596" s="49">
        <v>1031184</v>
      </c>
    </row>
    <row r="597" spans="1:8">
      <c r="A597" s="46"/>
      <c r="B597" s="47" t="s">
        <v>932</v>
      </c>
      <c r="C597" s="50" t="s">
        <v>118</v>
      </c>
      <c r="D597" s="49">
        <v>2061840</v>
      </c>
    </row>
    <row r="598" spans="1:8">
      <c r="A598" s="46"/>
      <c r="B598" s="47" t="s">
        <v>933</v>
      </c>
      <c r="C598" s="48" t="s">
        <v>90</v>
      </c>
      <c r="D598" s="49">
        <v>27456</v>
      </c>
      <c r="E598" s="16"/>
      <c r="F598" s="16"/>
      <c r="G598" s="16"/>
      <c r="H598" s="16"/>
    </row>
    <row r="599" spans="1:8">
      <c r="A599" s="46"/>
      <c r="B599" s="47" t="s">
        <v>934</v>
      </c>
      <c r="C599" s="50" t="s">
        <v>118</v>
      </c>
      <c r="D599" s="49">
        <v>11220</v>
      </c>
    </row>
    <row r="600" spans="1:8">
      <c r="A600" s="46"/>
      <c r="B600" s="47" t="s">
        <v>935</v>
      </c>
      <c r="C600" s="50" t="s">
        <v>118</v>
      </c>
      <c r="D600" s="49">
        <v>342989</v>
      </c>
    </row>
    <row r="601" spans="1:8">
      <c r="A601" s="46"/>
      <c r="B601" s="76" t="s">
        <v>936</v>
      </c>
      <c r="C601" s="50" t="s">
        <v>168</v>
      </c>
      <c r="D601" s="49">
        <v>112100</v>
      </c>
      <c r="E601" s="16"/>
      <c r="F601" s="16"/>
      <c r="G601" s="16"/>
      <c r="H601" s="16"/>
    </row>
    <row r="602" spans="1:8">
      <c r="A602" s="46"/>
      <c r="B602" s="47" t="s">
        <v>937</v>
      </c>
      <c r="C602" s="50" t="s">
        <v>168</v>
      </c>
      <c r="D602" s="49">
        <v>85800</v>
      </c>
      <c r="E602" s="16"/>
      <c r="F602" s="16"/>
      <c r="G602" s="16"/>
      <c r="H602" s="16"/>
    </row>
    <row r="603" spans="1:8">
      <c r="A603" s="46"/>
      <c r="B603" s="47" t="s">
        <v>938</v>
      </c>
      <c r="C603" s="50" t="s">
        <v>168</v>
      </c>
      <c r="D603" s="49">
        <v>127000</v>
      </c>
      <c r="E603" s="16"/>
      <c r="F603" s="16"/>
      <c r="G603" s="16"/>
      <c r="H603" s="16"/>
    </row>
    <row r="604" spans="1:8">
      <c r="A604" s="46"/>
      <c r="B604" s="47" t="s">
        <v>939</v>
      </c>
      <c r="C604" s="50" t="s">
        <v>168</v>
      </c>
      <c r="D604" s="49">
        <v>101244</v>
      </c>
      <c r="E604" s="16"/>
      <c r="F604" s="16"/>
      <c r="G604" s="16"/>
      <c r="H604" s="16"/>
    </row>
    <row r="605" spans="1:8">
      <c r="A605" s="46"/>
      <c r="B605" s="47" t="s">
        <v>940</v>
      </c>
      <c r="C605" s="50" t="s">
        <v>118</v>
      </c>
      <c r="D605" s="49">
        <v>2100</v>
      </c>
      <c r="E605" s="16"/>
      <c r="F605" s="16"/>
      <c r="G605" s="16"/>
      <c r="H605" s="16"/>
    </row>
    <row r="606" spans="1:8">
      <c r="A606" s="46"/>
      <c r="B606" s="47" t="s">
        <v>941</v>
      </c>
      <c r="C606" s="50" t="s">
        <v>118</v>
      </c>
      <c r="D606" s="49">
        <v>1518</v>
      </c>
      <c r="E606" s="16"/>
      <c r="F606" s="16"/>
      <c r="G606" s="16"/>
      <c r="H606" s="16"/>
    </row>
    <row r="607" spans="1:8">
      <c r="A607" s="46"/>
      <c r="B607" s="47" t="s">
        <v>942</v>
      </c>
      <c r="C607" s="50" t="s">
        <v>118</v>
      </c>
      <c r="D607" s="49">
        <v>2244</v>
      </c>
      <c r="E607" s="16"/>
      <c r="F607" s="16"/>
      <c r="G607" s="16"/>
      <c r="H607" s="16"/>
    </row>
    <row r="608" spans="1:8">
      <c r="A608" s="46"/>
      <c r="B608" s="47" t="s">
        <v>943</v>
      </c>
      <c r="C608" s="50" t="s">
        <v>118</v>
      </c>
      <c r="D608" s="49">
        <v>1584</v>
      </c>
      <c r="E608" s="16"/>
      <c r="F608" s="16"/>
      <c r="G608" s="16"/>
      <c r="H608" s="16"/>
    </row>
    <row r="609" spans="1:8">
      <c r="A609" s="46"/>
      <c r="B609" s="47" t="s">
        <v>944</v>
      </c>
      <c r="C609" s="50" t="s">
        <v>118</v>
      </c>
      <c r="D609" s="49">
        <v>1848</v>
      </c>
      <c r="E609" s="16"/>
      <c r="F609" s="16"/>
      <c r="G609" s="16"/>
      <c r="H609" s="16"/>
    </row>
    <row r="610" spans="1:8">
      <c r="A610" s="46"/>
      <c r="B610" s="47" t="s">
        <v>945</v>
      </c>
      <c r="C610" s="50" t="s">
        <v>118</v>
      </c>
      <c r="D610" s="49">
        <v>1848</v>
      </c>
      <c r="E610" s="16"/>
      <c r="F610" s="16"/>
      <c r="G610" s="16"/>
      <c r="H610" s="16"/>
    </row>
    <row r="611" spans="1:8">
      <c r="A611" s="46"/>
      <c r="B611" s="47" t="s">
        <v>946</v>
      </c>
      <c r="C611" s="50" t="s">
        <v>118</v>
      </c>
      <c r="D611" s="49">
        <v>2772</v>
      </c>
      <c r="E611" s="16"/>
      <c r="F611" s="16"/>
      <c r="G611" s="16"/>
      <c r="H611" s="16"/>
    </row>
    <row r="612" spans="1:8">
      <c r="A612" s="46"/>
      <c r="B612" s="47" t="s">
        <v>947</v>
      </c>
      <c r="C612" s="50" t="s">
        <v>118</v>
      </c>
      <c r="D612" s="49">
        <v>45540</v>
      </c>
    </row>
    <row r="613" spans="1:8">
      <c r="A613" s="46"/>
      <c r="B613" s="47" t="s">
        <v>948</v>
      </c>
      <c r="C613" s="50" t="s">
        <v>386</v>
      </c>
      <c r="D613" s="49">
        <v>4500</v>
      </c>
      <c r="E613" s="16"/>
      <c r="F613" s="16"/>
      <c r="G613" s="16"/>
      <c r="H613" s="16"/>
    </row>
    <row r="614" spans="1:8">
      <c r="A614" s="46"/>
      <c r="B614" s="47" t="s">
        <v>949</v>
      </c>
      <c r="C614" s="48" t="s">
        <v>95</v>
      </c>
      <c r="D614" s="49">
        <v>31500</v>
      </c>
    </row>
    <row r="615" spans="1:8">
      <c r="A615" s="46"/>
      <c r="B615" s="47" t="s">
        <v>950</v>
      </c>
      <c r="C615" s="50" t="s">
        <v>95</v>
      </c>
      <c r="D615" s="49">
        <v>36960</v>
      </c>
    </row>
    <row r="616" spans="1:8">
      <c r="A616" s="46"/>
      <c r="B616" s="47" t="s">
        <v>951</v>
      </c>
      <c r="C616" s="50" t="s">
        <v>95</v>
      </c>
      <c r="D616" s="49">
        <v>32340</v>
      </c>
    </row>
    <row r="617" spans="1:8">
      <c r="A617" s="46"/>
      <c r="B617" s="47" t="s">
        <v>952</v>
      </c>
      <c r="C617" s="50" t="s">
        <v>386</v>
      </c>
      <c r="D617" s="49">
        <v>13530</v>
      </c>
      <c r="E617" s="16"/>
      <c r="F617" s="16"/>
      <c r="G617" s="16"/>
      <c r="H617" s="16"/>
    </row>
    <row r="618" spans="1:8">
      <c r="A618" s="46"/>
      <c r="B618" s="47" t="s">
        <v>953</v>
      </c>
      <c r="C618" s="50" t="s">
        <v>386</v>
      </c>
      <c r="D618" s="49">
        <v>14800</v>
      </c>
      <c r="E618" s="16"/>
      <c r="F618" s="16"/>
      <c r="G618" s="16"/>
      <c r="H618" s="16"/>
    </row>
    <row r="619" spans="1:8">
      <c r="A619" s="46"/>
      <c r="B619" s="47" t="s">
        <v>954</v>
      </c>
      <c r="C619" s="50" t="s">
        <v>118</v>
      </c>
      <c r="D619" s="49">
        <v>27720</v>
      </c>
    </row>
    <row r="620" spans="1:8">
      <c r="A620" s="46"/>
      <c r="B620" s="47" t="s">
        <v>955</v>
      </c>
      <c r="C620" s="50" t="s">
        <v>118</v>
      </c>
      <c r="D620" s="49">
        <v>23100</v>
      </c>
    </row>
    <row r="621" spans="1:8">
      <c r="A621" s="46"/>
      <c r="B621" s="47" t="s">
        <v>956</v>
      </c>
      <c r="C621" s="50" t="s">
        <v>118</v>
      </c>
      <c r="D621" s="49">
        <v>33000</v>
      </c>
    </row>
    <row r="622" spans="1:8">
      <c r="A622" s="62"/>
      <c r="B622" s="55" t="s">
        <v>957</v>
      </c>
      <c r="C622" s="56" t="s">
        <v>118</v>
      </c>
      <c r="D622" s="57">
        <v>27324</v>
      </c>
    </row>
    <row r="623" spans="1:8">
      <c r="A623" s="58"/>
      <c r="B623" s="59" t="s">
        <v>958</v>
      </c>
      <c r="C623" s="60" t="s">
        <v>168</v>
      </c>
      <c r="D623" s="61">
        <v>40900</v>
      </c>
      <c r="E623" s="16"/>
      <c r="F623" s="16"/>
      <c r="G623" s="16"/>
      <c r="H623" s="16"/>
    </row>
    <row r="624" spans="1:8">
      <c r="A624" s="46"/>
      <c r="B624" s="47" t="s">
        <v>959</v>
      </c>
      <c r="C624" s="50" t="s">
        <v>168</v>
      </c>
      <c r="D624" s="49">
        <v>55440</v>
      </c>
      <c r="E624" s="16"/>
      <c r="F624" s="16"/>
      <c r="G624" s="16"/>
      <c r="H624" s="16"/>
    </row>
    <row r="625" spans="1:8">
      <c r="A625" s="46"/>
      <c r="B625" s="47" t="s">
        <v>960</v>
      </c>
      <c r="C625" s="50" t="s">
        <v>168</v>
      </c>
      <c r="D625" s="49">
        <v>44880</v>
      </c>
      <c r="E625" s="16"/>
      <c r="F625" s="16"/>
      <c r="G625" s="16"/>
      <c r="H625" s="16"/>
    </row>
    <row r="626" spans="1:8">
      <c r="A626" s="46"/>
      <c r="B626" s="47" t="s">
        <v>961</v>
      </c>
      <c r="C626" s="50" t="s">
        <v>168</v>
      </c>
      <c r="D626" s="49">
        <v>103400</v>
      </c>
      <c r="E626" s="16"/>
      <c r="F626" s="16"/>
      <c r="G626" s="16"/>
      <c r="H626" s="16"/>
    </row>
    <row r="627" spans="1:8">
      <c r="A627" s="46"/>
      <c r="B627" s="47" t="s">
        <v>962</v>
      </c>
      <c r="C627" s="50" t="s">
        <v>168</v>
      </c>
      <c r="D627" s="49">
        <v>154440</v>
      </c>
      <c r="E627" s="16"/>
      <c r="F627" s="16"/>
      <c r="G627" s="16"/>
      <c r="H627" s="16"/>
    </row>
    <row r="628" spans="1:8">
      <c r="A628" s="46"/>
      <c r="B628" s="47" t="s">
        <v>963</v>
      </c>
      <c r="C628" s="50" t="s">
        <v>439</v>
      </c>
      <c r="D628" s="49">
        <v>95000</v>
      </c>
    </row>
    <row r="629" spans="1:8">
      <c r="A629" s="46"/>
      <c r="B629" s="47" t="s">
        <v>964</v>
      </c>
      <c r="C629" s="50" t="s">
        <v>439</v>
      </c>
      <c r="D629" s="49">
        <v>95000</v>
      </c>
    </row>
    <row r="630" spans="1:8">
      <c r="A630" s="46"/>
      <c r="B630" s="47" t="s">
        <v>965</v>
      </c>
      <c r="C630" s="50" t="s">
        <v>439</v>
      </c>
      <c r="D630" s="49">
        <v>85000</v>
      </c>
    </row>
    <row r="631" spans="1:8">
      <c r="A631" s="46"/>
      <c r="B631" s="47" t="s">
        <v>966</v>
      </c>
      <c r="C631" s="50" t="s">
        <v>369</v>
      </c>
      <c r="D631" s="49">
        <v>1762200</v>
      </c>
    </row>
    <row r="632" spans="1:8">
      <c r="A632" s="46"/>
      <c r="B632" s="53" t="s">
        <v>967</v>
      </c>
      <c r="C632" s="48" t="s">
        <v>90</v>
      </c>
      <c r="D632" s="49">
        <v>26400</v>
      </c>
      <c r="E632" s="16"/>
      <c r="F632" s="16"/>
      <c r="G632" s="16"/>
      <c r="H632" s="16"/>
    </row>
    <row r="633" spans="1:8">
      <c r="A633" s="46"/>
      <c r="B633" s="53" t="s">
        <v>968</v>
      </c>
      <c r="C633" s="50" t="s">
        <v>144</v>
      </c>
      <c r="D633" s="49">
        <v>97284</v>
      </c>
    </row>
    <row r="634" spans="1:8">
      <c r="A634" s="46"/>
      <c r="B634" s="53" t="s">
        <v>969</v>
      </c>
      <c r="C634" s="50" t="s">
        <v>144</v>
      </c>
      <c r="D634" s="49">
        <v>75636</v>
      </c>
    </row>
    <row r="635" spans="1:8">
      <c r="A635" s="46"/>
      <c r="B635" s="53" t="s">
        <v>970</v>
      </c>
      <c r="C635" s="48" t="s">
        <v>90</v>
      </c>
      <c r="D635" s="49">
        <v>46200</v>
      </c>
      <c r="E635" s="16"/>
      <c r="F635" s="16"/>
      <c r="G635" s="16"/>
      <c r="H635" s="16"/>
    </row>
    <row r="636" spans="1:8">
      <c r="A636" s="46"/>
      <c r="B636" s="53" t="s">
        <v>971</v>
      </c>
      <c r="C636" s="50" t="s">
        <v>369</v>
      </c>
      <c r="D636" s="49">
        <v>1166880</v>
      </c>
    </row>
    <row r="637" spans="1:8">
      <c r="A637" s="46"/>
      <c r="B637" s="53" t="s">
        <v>972</v>
      </c>
      <c r="C637" s="50" t="s">
        <v>369</v>
      </c>
      <c r="D637" s="49">
        <v>681780</v>
      </c>
    </row>
    <row r="638" spans="1:8">
      <c r="A638" s="46"/>
      <c r="B638" s="53" t="s">
        <v>973</v>
      </c>
      <c r="C638" s="50" t="s">
        <v>369</v>
      </c>
      <c r="D638" s="49">
        <v>1030920</v>
      </c>
    </row>
    <row r="639" spans="1:8">
      <c r="A639" s="46"/>
      <c r="B639" s="53" t="s">
        <v>974</v>
      </c>
      <c r="C639" s="50" t="s">
        <v>118</v>
      </c>
      <c r="D639" s="49">
        <v>41448</v>
      </c>
    </row>
    <row r="640" spans="1:8">
      <c r="A640" s="46"/>
      <c r="B640" s="53" t="s">
        <v>975</v>
      </c>
      <c r="C640" s="50" t="s">
        <v>118</v>
      </c>
      <c r="D640" s="49">
        <v>30000</v>
      </c>
    </row>
    <row r="641" spans="1:8">
      <c r="A641" s="46"/>
      <c r="B641" s="53" t="s">
        <v>976</v>
      </c>
      <c r="C641" s="50" t="s">
        <v>95</v>
      </c>
      <c r="D641" s="49">
        <v>42108</v>
      </c>
      <c r="E641" s="16"/>
      <c r="F641" s="16"/>
      <c r="G641" s="16"/>
      <c r="H641" s="16"/>
    </row>
    <row r="642" spans="1:8">
      <c r="A642" s="46"/>
      <c r="B642" s="53" t="s">
        <v>977</v>
      </c>
      <c r="C642" s="50" t="s">
        <v>978</v>
      </c>
      <c r="D642" s="49">
        <v>72600</v>
      </c>
      <c r="E642" s="16"/>
      <c r="F642" s="16"/>
      <c r="G642" s="16"/>
      <c r="H642" s="16"/>
    </row>
    <row r="643" spans="1:8">
      <c r="A643" s="46"/>
      <c r="B643" s="53" t="s">
        <v>979</v>
      </c>
      <c r="C643" s="50" t="s">
        <v>439</v>
      </c>
      <c r="D643" s="49">
        <v>95000</v>
      </c>
    </row>
    <row r="644" spans="1:8">
      <c r="A644" s="46"/>
      <c r="B644" s="53" t="s">
        <v>980</v>
      </c>
      <c r="C644" s="48" t="s">
        <v>90</v>
      </c>
      <c r="D644" s="49">
        <v>32076</v>
      </c>
    </row>
    <row r="645" spans="1:8">
      <c r="A645" s="46"/>
      <c r="B645" s="53" t="s">
        <v>981</v>
      </c>
      <c r="C645" s="48" t="s">
        <v>90</v>
      </c>
      <c r="D645" s="49">
        <v>39468</v>
      </c>
    </row>
    <row r="646" spans="1:8">
      <c r="A646" s="46"/>
      <c r="B646" s="53"/>
      <c r="C646" s="50"/>
      <c r="D646" s="49"/>
      <c r="E646" s="16"/>
      <c r="F646" s="16"/>
      <c r="G646" s="16"/>
      <c r="H646" s="16"/>
    </row>
    <row r="647" spans="1:8">
      <c r="A647" s="48"/>
      <c r="B647" s="53"/>
      <c r="C647" s="50"/>
      <c r="D647" s="49"/>
      <c r="E647" s="16"/>
      <c r="F647" s="16"/>
      <c r="G647" s="16"/>
      <c r="H647" s="16"/>
    </row>
    <row r="648" spans="1:8">
      <c r="A648" s="48"/>
      <c r="B648" s="53"/>
      <c r="C648" s="50"/>
      <c r="D648" s="49"/>
      <c r="E648" s="16"/>
      <c r="F648" s="16"/>
      <c r="G648" s="16"/>
      <c r="H648" s="16"/>
    </row>
    <row r="649" spans="1:8">
      <c r="A649" s="48"/>
      <c r="B649" s="53"/>
      <c r="C649" s="50"/>
      <c r="D649" s="49"/>
      <c r="E649" s="16"/>
      <c r="F649" s="16"/>
      <c r="G649" s="16"/>
      <c r="H649" s="16"/>
    </row>
    <row r="650" spans="1:8">
      <c r="A650" s="46"/>
      <c r="B650" s="53"/>
      <c r="C650" s="50"/>
      <c r="D650" s="49"/>
      <c r="E650" s="16"/>
      <c r="F650" s="16"/>
      <c r="G650" s="16"/>
      <c r="H650" s="16"/>
    </row>
    <row r="651" spans="1:8">
      <c r="A651" s="46"/>
      <c r="B651" s="53"/>
      <c r="C651" s="50"/>
      <c r="D651" s="49"/>
      <c r="E651" s="16"/>
      <c r="F651" s="16"/>
      <c r="G651" s="16"/>
      <c r="H651" s="16"/>
    </row>
    <row r="652" spans="1:8">
      <c r="A652" s="46"/>
      <c r="B652" s="53"/>
      <c r="C652" s="50"/>
      <c r="D652" s="49"/>
    </row>
    <row r="653" spans="1:8">
      <c r="A653" s="46"/>
      <c r="B653" s="53"/>
      <c r="C653" s="50"/>
      <c r="D653" s="49"/>
    </row>
    <row r="654" spans="1:8">
      <c r="A654" s="46"/>
      <c r="B654" s="47"/>
      <c r="C654" s="77"/>
      <c r="D654" s="78"/>
    </row>
    <row r="655" spans="1:8">
      <c r="A655" s="46"/>
      <c r="B655" s="47"/>
      <c r="C655" s="79"/>
      <c r="D655" s="49"/>
    </row>
    <row r="656" spans="1:8">
      <c r="A656" s="46"/>
      <c r="B656" s="47"/>
      <c r="C656" s="79"/>
      <c r="D656" s="49"/>
    </row>
    <row r="657" spans="1:4">
      <c r="A657" s="46"/>
      <c r="B657" s="47"/>
      <c r="C657" s="79"/>
      <c r="D657" s="49"/>
    </row>
    <row r="658" spans="1:4">
      <c r="A658" s="46"/>
      <c r="B658" s="47"/>
      <c r="C658" s="79"/>
      <c r="D658" s="49"/>
    </row>
    <row r="659" spans="1:4">
      <c r="A659" s="46"/>
      <c r="B659" s="47"/>
      <c r="C659" s="79"/>
      <c r="D659" s="49"/>
    </row>
    <row r="660" spans="1:4">
      <c r="A660" s="46"/>
      <c r="B660" s="47"/>
      <c r="C660" s="79"/>
      <c r="D660" s="49"/>
    </row>
    <row r="661" spans="1:4">
      <c r="A661" s="46"/>
      <c r="B661" s="47"/>
      <c r="C661" s="79"/>
      <c r="D661" s="49"/>
    </row>
    <row r="662" spans="1:4">
      <c r="A662" s="46"/>
      <c r="B662" s="47"/>
      <c r="C662" s="79"/>
      <c r="D662" s="49"/>
    </row>
    <row r="663" spans="1:4">
      <c r="A663" s="46"/>
      <c r="B663" s="47"/>
      <c r="C663" s="79"/>
      <c r="D663" s="49"/>
    </row>
    <row r="664" spans="1:4">
      <c r="A664" s="46"/>
      <c r="B664" s="47"/>
      <c r="C664" s="79"/>
      <c r="D664" s="49"/>
    </row>
    <row r="665" spans="1:4">
      <c r="A665" s="46"/>
      <c r="B665" s="47"/>
      <c r="C665" s="79"/>
      <c r="D665" s="49"/>
    </row>
    <row r="666" spans="1:4">
      <c r="A666" s="46"/>
      <c r="B666" s="47"/>
      <c r="C666" s="79"/>
      <c r="D666" s="49"/>
    </row>
    <row r="667" spans="1:4">
      <c r="A667" s="46"/>
      <c r="B667" s="47"/>
      <c r="C667" s="79"/>
      <c r="D667" s="49"/>
    </row>
    <row r="668" spans="1:4">
      <c r="A668" s="46"/>
      <c r="B668" s="65"/>
      <c r="C668" s="79"/>
      <c r="D668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activeCell="E6" sqref="E6"/>
    </sheetView>
  </sheetViews>
  <sheetFormatPr defaultRowHeight="12.75"/>
  <cols>
    <col min="1" max="1" width="7" style="157" customWidth="1"/>
    <col min="2" max="2" width="5" style="157" customWidth="1"/>
    <col min="3" max="3" width="44.7109375" style="145" customWidth="1"/>
    <col min="4" max="4" width="17" style="145" customWidth="1"/>
    <col min="5" max="5" width="22.42578125" style="88" customWidth="1"/>
    <col min="6" max="6" width="9.140625" style="88"/>
    <col min="7" max="7" width="15" style="88" customWidth="1"/>
    <col min="8" max="16384" width="9.140625" style="88"/>
  </cols>
  <sheetData>
    <row r="1" spans="1:8" s="145" customFormat="1" ht="30.2" customHeight="1">
      <c r="A1" s="143" t="s">
        <v>982</v>
      </c>
      <c r="B1" s="144"/>
      <c r="C1" s="158"/>
      <c r="D1" s="144"/>
      <c r="E1" s="144"/>
    </row>
    <row r="2" spans="1:8" s="145" customFormat="1" ht="27" customHeight="1">
      <c r="A2" s="146"/>
      <c r="B2" s="147"/>
      <c r="C2" s="144"/>
      <c r="D2" s="144"/>
      <c r="E2" s="144"/>
      <c r="G2" s="88"/>
      <c r="H2" s="88"/>
    </row>
    <row r="3" spans="1:8">
      <c r="A3" s="173" t="s">
        <v>42</v>
      </c>
      <c r="B3" s="173" t="s">
        <v>983</v>
      </c>
      <c r="C3" s="173"/>
      <c r="D3" s="148"/>
      <c r="E3" s="148"/>
      <c r="G3" s="17"/>
    </row>
    <row r="4" spans="1:8">
      <c r="A4" s="173"/>
      <c r="B4" s="173"/>
      <c r="C4" s="173"/>
      <c r="D4" s="148" t="s">
        <v>984</v>
      </c>
      <c r="E4" s="148" t="s">
        <v>985</v>
      </c>
      <c r="G4" s="17"/>
    </row>
    <row r="5" spans="1:8">
      <c r="A5" s="173"/>
      <c r="B5" s="173"/>
      <c r="C5" s="173"/>
      <c r="D5" s="149" t="s">
        <v>331</v>
      </c>
      <c r="E5" s="149"/>
      <c r="G5" s="150"/>
    </row>
    <row r="6" spans="1:8" s="90" customFormat="1" ht="25.15" customHeight="1">
      <c r="A6" s="151">
        <v>1</v>
      </c>
      <c r="B6" s="151"/>
      <c r="C6" s="152" t="s">
        <v>986</v>
      </c>
      <c r="D6" s="153">
        <v>45000</v>
      </c>
      <c r="E6" s="154" t="s">
        <v>987</v>
      </c>
      <c r="G6" s="155"/>
    </row>
    <row r="7" spans="1:8" s="156" customFormat="1" ht="25.15" customHeight="1">
      <c r="A7" s="151">
        <v>4</v>
      </c>
      <c r="B7" s="151"/>
      <c r="C7" s="152" t="s">
        <v>988</v>
      </c>
      <c r="D7" s="153">
        <v>60000</v>
      </c>
      <c r="E7" s="154" t="s">
        <v>987</v>
      </c>
      <c r="G7" s="155"/>
    </row>
    <row r="8" spans="1:8" s="156" customFormat="1" ht="25.15" customHeight="1">
      <c r="A8" s="151">
        <v>20</v>
      </c>
      <c r="B8" s="151"/>
      <c r="C8" s="152" t="s">
        <v>989</v>
      </c>
      <c r="D8" s="153">
        <v>70000</v>
      </c>
      <c r="E8" s="154" t="s">
        <v>987</v>
      </c>
      <c r="G8" s="155"/>
    </row>
  </sheetData>
  <mergeCells count="2">
    <mergeCell ref="A3:A5"/>
    <mergeCell ref="B3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H418"/>
  <sheetViews>
    <sheetView tabSelected="1" topLeftCell="D1" workbookViewId="0">
      <selection activeCell="J27" sqref="J27"/>
    </sheetView>
  </sheetViews>
  <sheetFormatPr defaultRowHeight="21.75" customHeight="1"/>
  <cols>
    <col min="1" max="3" width="0" style="174" hidden="1" customWidth="1"/>
    <col min="4" max="4" width="5.140625" style="181" customWidth="1"/>
    <col min="5" max="5" width="43" style="181" customWidth="1"/>
    <col min="6" max="6" width="15" style="201" customWidth="1"/>
    <col min="7" max="7" width="7.42578125" style="181" customWidth="1"/>
    <col min="8" max="8" width="2.42578125" style="181" customWidth="1"/>
    <col min="9" max="9" width="15.7109375" style="181" customWidth="1"/>
    <col min="10" max="10" width="18.140625" style="181" customWidth="1"/>
    <col min="11" max="14" width="18.28515625" style="174" hidden="1" customWidth="1"/>
    <col min="15" max="15" width="18.28515625" style="181" hidden="1" customWidth="1"/>
    <col min="16" max="16" width="13.140625" style="181" hidden="1" customWidth="1"/>
    <col min="17" max="17" width="11.42578125" style="199" hidden="1" customWidth="1"/>
    <col min="18" max="18" width="15.42578125" style="181" hidden="1" customWidth="1"/>
    <col min="19" max="19" width="7.85546875" style="181" hidden="1" customWidth="1"/>
    <col min="20" max="41" width="15.7109375" style="181" hidden="1" customWidth="1"/>
    <col min="42" max="42" width="14.85546875" style="181" hidden="1" customWidth="1"/>
    <col min="43" max="43" width="15.7109375" style="181" hidden="1" customWidth="1"/>
    <col min="44" max="55" width="0" style="181" hidden="1" customWidth="1"/>
    <col min="56" max="56" width="12" style="186" customWidth="1"/>
    <col min="57" max="57" width="15" style="181" customWidth="1"/>
    <col min="58" max="58" width="14" style="181" customWidth="1"/>
    <col min="59" max="59" width="9.140625" style="181"/>
    <col min="60" max="60" width="14.85546875" style="181" customWidth="1"/>
    <col min="61" max="16384" width="9.140625" style="181"/>
  </cols>
  <sheetData>
    <row r="1" spans="1:56" ht="25.5">
      <c r="D1" s="175" t="s">
        <v>35</v>
      </c>
      <c r="E1" s="176"/>
      <c r="F1" s="176"/>
      <c r="G1" s="176"/>
      <c r="H1" s="176"/>
      <c r="I1" s="176"/>
      <c r="J1" s="176"/>
      <c r="K1" s="177"/>
      <c r="L1" s="177"/>
      <c r="M1" s="177"/>
      <c r="N1" s="177"/>
      <c r="O1" s="176"/>
      <c r="P1" s="178" t="s">
        <v>36</v>
      </c>
      <c r="Q1" s="179" t="s">
        <v>37</v>
      </c>
      <c r="R1" s="180" t="s">
        <v>38</v>
      </c>
      <c r="T1" s="182">
        <v>1</v>
      </c>
      <c r="U1" s="182">
        <v>2</v>
      </c>
      <c r="V1" s="182">
        <v>3</v>
      </c>
      <c r="W1" s="182">
        <v>4</v>
      </c>
      <c r="X1" s="182">
        <v>5</v>
      </c>
      <c r="Y1" s="182">
        <v>6</v>
      </c>
      <c r="Z1" s="182">
        <v>7</v>
      </c>
      <c r="AA1" s="182">
        <v>8</v>
      </c>
      <c r="AB1" s="182">
        <v>9</v>
      </c>
      <c r="AC1" s="182">
        <v>10</v>
      </c>
      <c r="AD1" s="182">
        <v>11</v>
      </c>
      <c r="AE1" s="182">
        <v>12</v>
      </c>
      <c r="AF1" s="182">
        <v>13</v>
      </c>
      <c r="AG1" s="182">
        <v>14</v>
      </c>
      <c r="AH1" s="182">
        <v>15</v>
      </c>
      <c r="AI1" s="182">
        <v>16</v>
      </c>
      <c r="AJ1" s="182">
        <v>17</v>
      </c>
      <c r="AK1" s="182">
        <v>18</v>
      </c>
      <c r="AL1" s="182">
        <v>19</v>
      </c>
      <c r="AM1" s="182">
        <v>20</v>
      </c>
      <c r="AN1" s="182">
        <v>21</v>
      </c>
      <c r="AO1" s="182">
        <v>22</v>
      </c>
      <c r="AP1" s="181">
        <v>23</v>
      </c>
      <c r="AQ1" s="181">
        <v>24</v>
      </c>
    </row>
    <row r="2" spans="1:56" ht="23.25">
      <c r="D2" s="176"/>
      <c r="E2" s="183"/>
      <c r="F2" s="184"/>
      <c r="G2" s="183"/>
      <c r="H2" s="183"/>
      <c r="I2" s="183"/>
      <c r="J2" s="183"/>
      <c r="K2" s="185"/>
      <c r="L2" s="185"/>
      <c r="M2" s="185"/>
      <c r="N2" s="185"/>
      <c r="O2" s="183"/>
      <c r="T2" s="182"/>
      <c r="U2" s="182"/>
      <c r="V2" s="182"/>
    </row>
    <row r="3" spans="1:56" s="190" customFormat="1" ht="15.75">
      <c r="A3" s="187" t="s">
        <v>39</v>
      </c>
      <c r="B3" s="187" t="s">
        <v>40</v>
      </c>
      <c r="C3" s="187" t="s">
        <v>41</v>
      </c>
      <c r="D3" s="189" t="s">
        <v>42</v>
      </c>
      <c r="E3" s="189" t="s">
        <v>43</v>
      </c>
      <c r="F3" s="208" t="s">
        <v>44</v>
      </c>
      <c r="G3" s="189" t="s">
        <v>45</v>
      </c>
      <c r="H3" s="189" t="s">
        <v>46</v>
      </c>
      <c r="I3" s="189"/>
      <c r="J3" s="189" t="s">
        <v>47</v>
      </c>
      <c r="K3" s="188"/>
      <c r="L3" s="188"/>
      <c r="M3" s="188"/>
      <c r="N3" s="188"/>
      <c r="O3" s="189"/>
      <c r="Q3" s="191"/>
      <c r="T3" s="181"/>
      <c r="U3" s="192"/>
      <c r="V3" s="192"/>
    </row>
    <row r="4" spans="1:56" ht="12.75">
      <c r="A4" s="174" t="s">
        <v>48</v>
      </c>
      <c r="D4" s="193">
        <v>1</v>
      </c>
      <c r="E4" s="193">
        <v>2</v>
      </c>
      <c r="F4" s="209" t="s">
        <v>14</v>
      </c>
      <c r="G4" s="193">
        <v>4</v>
      </c>
      <c r="H4" s="189">
        <v>5</v>
      </c>
      <c r="I4" s="189"/>
      <c r="J4" s="193" t="s">
        <v>49</v>
      </c>
      <c r="K4" s="188"/>
      <c r="L4" s="188"/>
      <c r="M4" s="188"/>
      <c r="N4" s="188"/>
      <c r="O4" s="193"/>
    </row>
    <row r="5" spans="1:56" ht="12.75">
      <c r="D5" s="193" t="s">
        <v>50</v>
      </c>
      <c r="E5" s="188" t="s">
        <v>51</v>
      </c>
      <c r="F5" s="210"/>
      <c r="G5" s="188"/>
      <c r="H5" s="188"/>
      <c r="I5" s="188"/>
      <c r="J5" s="186"/>
      <c r="K5" s="188"/>
      <c r="L5" s="188"/>
      <c r="M5" s="188"/>
      <c r="N5" s="188"/>
      <c r="O5" s="186"/>
      <c r="T5" s="174"/>
      <c r="U5" s="199"/>
      <c r="V5" s="199"/>
      <c r="BD5" s="211"/>
    </row>
    <row r="6" spans="1:56" ht="12.75">
      <c r="B6" s="174" t="s">
        <v>52</v>
      </c>
      <c r="C6" s="174" t="s">
        <v>53</v>
      </c>
      <c r="D6" s="202"/>
      <c r="E6" s="181" t="s">
        <v>54</v>
      </c>
      <c r="F6" s="201">
        <v>0.52600000000000002</v>
      </c>
      <c r="G6" s="202" t="s">
        <v>55</v>
      </c>
      <c r="I6" s="195">
        <f>TG</f>
        <v>60000</v>
      </c>
      <c r="J6" s="195">
        <f>+F6*I6</f>
        <v>31560</v>
      </c>
      <c r="K6" s="194"/>
      <c r="L6" s="194"/>
      <c r="M6" s="194"/>
      <c r="N6" s="194"/>
      <c r="O6" s="195"/>
      <c r="T6" s="174"/>
      <c r="U6" s="199"/>
      <c r="V6" s="199"/>
    </row>
    <row r="7" spans="1:56" ht="12.75">
      <c r="B7" s="174" t="s">
        <v>52</v>
      </c>
      <c r="C7" s="174" t="s">
        <v>56</v>
      </c>
      <c r="D7" s="202"/>
      <c r="E7" s="181" t="s">
        <v>57</v>
      </c>
      <c r="F7" s="201">
        <v>5.1999999999999998E-2</v>
      </c>
      <c r="G7" s="202" t="s">
        <v>55</v>
      </c>
      <c r="I7" s="195">
        <f>M</f>
        <v>70000</v>
      </c>
      <c r="J7" s="195">
        <f>+F7*I7</f>
        <v>3640</v>
      </c>
      <c r="K7" s="194"/>
      <c r="L7" s="194"/>
      <c r="M7" s="194"/>
      <c r="N7" s="194"/>
      <c r="O7" s="195"/>
      <c r="T7" s="174"/>
      <c r="U7" s="199"/>
      <c r="V7" s="199"/>
    </row>
    <row r="8" spans="1:56" ht="12.75">
      <c r="C8" s="174" t="s">
        <v>58</v>
      </c>
      <c r="D8" s="202"/>
      <c r="E8" s="181" t="s">
        <v>59</v>
      </c>
      <c r="F8" s="201">
        <v>0.05</v>
      </c>
      <c r="G8" s="202" t="s">
        <v>60</v>
      </c>
      <c r="I8" s="195">
        <f>SUM(J6:J7)</f>
        <v>35200</v>
      </c>
      <c r="J8" s="195">
        <f>+F8*I8</f>
        <v>1760</v>
      </c>
      <c r="K8" s="194"/>
      <c r="L8" s="194"/>
      <c r="M8" s="194"/>
      <c r="N8" s="194"/>
      <c r="O8" s="195"/>
      <c r="T8" s="174"/>
      <c r="U8" s="199"/>
      <c r="V8" s="199"/>
    </row>
    <row r="9" spans="1:56" ht="12.75">
      <c r="D9" s="202"/>
      <c r="E9" s="195" t="s">
        <v>61</v>
      </c>
      <c r="G9" s="202"/>
      <c r="J9" s="195">
        <f>SUM(J6:J8)</f>
        <v>36960</v>
      </c>
      <c r="K9" s="194"/>
      <c r="L9" s="194"/>
      <c r="M9" s="194"/>
      <c r="N9" s="194"/>
      <c r="O9" s="195"/>
      <c r="T9" s="174"/>
      <c r="U9" s="199"/>
      <c r="V9" s="199"/>
    </row>
    <row r="10" spans="1:56" ht="12.75">
      <c r="A10" s="188" t="s">
        <v>62</v>
      </c>
      <c r="B10" s="188"/>
      <c r="C10" s="188"/>
      <c r="D10" s="202"/>
      <c r="E10" s="197" t="s">
        <v>63</v>
      </c>
      <c r="G10" s="202"/>
      <c r="J10" s="197">
        <f>INT(J9/10)*10</f>
        <v>36960</v>
      </c>
      <c r="K10" s="196"/>
      <c r="L10" s="196"/>
      <c r="M10" s="196"/>
      <c r="N10" s="196"/>
      <c r="O10" s="197"/>
      <c r="T10" s="188"/>
      <c r="U10" s="199"/>
      <c r="V10" s="199"/>
    </row>
    <row r="11" spans="1:56" ht="12.75">
      <c r="D11" s="193" t="s">
        <v>64</v>
      </c>
      <c r="E11" s="188" t="s">
        <v>65</v>
      </c>
      <c r="F11" s="188"/>
      <c r="G11" s="188"/>
      <c r="H11" s="188"/>
      <c r="I11" s="188"/>
      <c r="J11" s="199"/>
      <c r="K11" s="198"/>
      <c r="L11" s="198"/>
      <c r="M11" s="198"/>
      <c r="N11" s="198"/>
      <c r="O11" s="199"/>
      <c r="T11" s="174"/>
      <c r="U11" s="199"/>
      <c r="V11" s="199"/>
    </row>
    <row r="12" spans="1:56" ht="12.75">
      <c r="C12" s="174" t="s">
        <v>66</v>
      </c>
      <c r="D12" s="202"/>
      <c r="E12" s="181" t="s">
        <v>67</v>
      </c>
      <c r="F12" s="201">
        <v>1.2</v>
      </c>
      <c r="G12" s="212" t="s">
        <v>68</v>
      </c>
      <c r="H12" s="200"/>
      <c r="I12" s="195">
        <f>[1]Bahan!D21</f>
        <v>20328</v>
      </c>
      <c r="J12" s="199">
        <f t="shared" ref="J12:J16" si="0">+F12*I12</f>
        <v>24393.599999999999</v>
      </c>
      <c r="K12" s="198"/>
      <c r="L12" s="198"/>
      <c r="M12" s="198"/>
      <c r="N12" s="198"/>
      <c r="O12" s="199"/>
      <c r="T12" s="174"/>
      <c r="U12" s="199"/>
      <c r="V12" s="199"/>
    </row>
    <row r="13" spans="1:56" ht="12.75">
      <c r="C13" s="174" t="s">
        <v>69</v>
      </c>
      <c r="D13" s="202"/>
      <c r="E13" s="181" t="s">
        <v>70</v>
      </c>
      <c r="F13" s="201">
        <v>0.1</v>
      </c>
      <c r="G13" s="212" t="s">
        <v>68</v>
      </c>
      <c r="H13" s="200"/>
      <c r="I13" s="195">
        <f>[1]Bahan!D396</f>
        <v>132250</v>
      </c>
      <c r="J13" s="199">
        <f t="shared" si="0"/>
        <v>13225</v>
      </c>
      <c r="K13" s="198"/>
      <c r="L13" s="198"/>
      <c r="M13" s="198"/>
      <c r="N13" s="198"/>
      <c r="O13" s="199"/>
      <c r="T13" s="174"/>
      <c r="U13" s="199"/>
      <c r="V13" s="199"/>
    </row>
    <row r="14" spans="1:56" ht="12.75">
      <c r="B14" s="174" t="s">
        <v>52</v>
      </c>
      <c r="C14" s="174" t="s">
        <v>71</v>
      </c>
      <c r="D14" s="202"/>
      <c r="E14" s="181" t="s">
        <v>54</v>
      </c>
      <c r="F14" s="201">
        <v>0.5</v>
      </c>
      <c r="G14" s="202" t="s">
        <v>55</v>
      </c>
      <c r="I14" s="195">
        <f>P</f>
        <v>45000</v>
      </c>
      <c r="J14" s="199">
        <f t="shared" si="0"/>
        <v>22500</v>
      </c>
      <c r="K14" s="198"/>
      <c r="L14" s="198"/>
      <c r="M14" s="198"/>
      <c r="N14" s="198"/>
      <c r="O14" s="199"/>
      <c r="T14" s="174"/>
      <c r="U14" s="199"/>
      <c r="V14" s="199"/>
    </row>
    <row r="15" spans="1:56" ht="12.75">
      <c r="B15" s="174" t="s">
        <v>52</v>
      </c>
      <c r="C15" s="174" t="s">
        <v>72</v>
      </c>
      <c r="D15" s="202"/>
      <c r="E15" s="181" t="s">
        <v>73</v>
      </c>
      <c r="F15" s="201">
        <v>0.5625</v>
      </c>
      <c r="G15" s="202" t="s">
        <v>55</v>
      </c>
      <c r="I15" s="195">
        <f>TG</f>
        <v>60000</v>
      </c>
      <c r="J15" s="199">
        <f t="shared" si="0"/>
        <v>33750</v>
      </c>
      <c r="K15" s="198"/>
      <c r="L15" s="198"/>
      <c r="M15" s="198"/>
      <c r="N15" s="198"/>
      <c r="O15" s="199"/>
      <c r="T15" s="174"/>
      <c r="U15" s="199"/>
      <c r="V15" s="199"/>
    </row>
    <row r="16" spans="1:56" ht="12.75">
      <c r="B16" s="174" t="s">
        <v>52</v>
      </c>
      <c r="C16" s="174" t="s">
        <v>56</v>
      </c>
      <c r="D16" s="202"/>
      <c r="E16" s="181" t="s">
        <v>57</v>
      </c>
      <c r="F16" s="201">
        <v>5.6300000000000003E-2</v>
      </c>
      <c r="G16" s="202" t="s">
        <v>55</v>
      </c>
      <c r="I16" s="195">
        <f>M</f>
        <v>70000</v>
      </c>
      <c r="J16" s="199">
        <f t="shared" si="0"/>
        <v>3941</v>
      </c>
      <c r="K16" s="198"/>
      <c r="L16" s="198"/>
      <c r="M16" s="198"/>
      <c r="N16" s="198"/>
      <c r="O16" s="199"/>
      <c r="T16" s="174"/>
      <c r="U16" s="199"/>
      <c r="V16" s="199"/>
    </row>
    <row r="17" spans="1:60" ht="12.75" customHeight="1">
      <c r="D17" s="202"/>
      <c r="E17" s="197" t="s">
        <v>61</v>
      </c>
      <c r="G17" s="202"/>
      <c r="J17" s="197">
        <f>SUM(J12:J16)</f>
        <v>97809.600000000006</v>
      </c>
      <c r="K17" s="196"/>
      <c r="L17" s="196"/>
      <c r="M17" s="196"/>
      <c r="N17" s="196"/>
      <c r="O17" s="197"/>
      <c r="T17" s="174"/>
      <c r="U17" s="199"/>
      <c r="V17" s="199"/>
    </row>
    <row r="18" spans="1:60" ht="12.75" customHeight="1">
      <c r="A18" s="188" t="s">
        <v>74</v>
      </c>
      <c r="B18" s="188"/>
      <c r="C18" s="188"/>
      <c r="D18" s="202"/>
      <c r="E18" s="197" t="s">
        <v>63</v>
      </c>
      <c r="G18" s="202"/>
      <c r="J18" s="197">
        <f>INT(J17/10)*10</f>
        <v>97800</v>
      </c>
      <c r="K18" s="196"/>
      <c r="L18" s="196"/>
      <c r="M18" s="196"/>
      <c r="N18" s="196"/>
      <c r="O18" s="197"/>
      <c r="T18" s="188"/>
      <c r="U18" s="199"/>
      <c r="V18" s="199"/>
    </row>
    <row r="19" spans="1:60" ht="12.75" customHeight="1">
      <c r="D19" s="193" t="s">
        <v>75</v>
      </c>
      <c r="E19" s="188" t="s">
        <v>76</v>
      </c>
      <c r="F19" s="188"/>
      <c r="G19" s="188"/>
      <c r="H19" s="188"/>
      <c r="I19" s="188"/>
      <c r="J19" s="199"/>
      <c r="K19" s="198"/>
      <c r="L19" s="198"/>
      <c r="M19" s="198"/>
      <c r="N19" s="198"/>
      <c r="O19" s="199"/>
      <c r="T19" s="174"/>
      <c r="U19" s="199"/>
      <c r="V19" s="199"/>
    </row>
    <row r="20" spans="1:60" ht="12.75" customHeight="1">
      <c r="C20" s="174" t="s">
        <v>66</v>
      </c>
      <c r="D20" s="202"/>
      <c r="E20" s="181" t="s">
        <v>67</v>
      </c>
      <c r="F20" s="201">
        <v>1.2</v>
      </c>
      <c r="G20" s="212" t="s">
        <v>68</v>
      </c>
      <c r="H20" s="200"/>
      <c r="I20" s="195">
        <f>Bahan!D42</f>
        <v>126000</v>
      </c>
      <c r="J20" s="199">
        <f>F20*I20</f>
        <v>151200</v>
      </c>
      <c r="K20" s="198"/>
      <c r="L20" s="198"/>
      <c r="M20" s="198"/>
      <c r="N20" s="198"/>
      <c r="O20" s="199"/>
      <c r="T20" s="174"/>
      <c r="U20" s="199"/>
      <c r="V20" s="199"/>
    </row>
    <row r="21" spans="1:60" ht="12.75" customHeight="1">
      <c r="C21" s="174" t="s">
        <v>77</v>
      </c>
      <c r="D21" s="202"/>
      <c r="E21" s="181" t="s">
        <v>78</v>
      </c>
      <c r="F21" s="201">
        <v>0.94399999999999995</v>
      </c>
      <c r="G21" s="212" t="s">
        <v>79</v>
      </c>
      <c r="H21" s="200"/>
      <c r="I21" s="195">
        <f>[1]Bahan!D553</f>
        <v>55000</v>
      </c>
      <c r="J21" s="199">
        <f t="shared" ref="J21:J25" si="1">F21*I21</f>
        <v>51920</v>
      </c>
      <c r="K21" s="198"/>
      <c r="L21" s="198"/>
      <c r="M21" s="198"/>
      <c r="N21" s="198"/>
      <c r="O21" s="199"/>
      <c r="T21" s="174"/>
      <c r="U21" s="199"/>
      <c r="V21" s="199"/>
    </row>
    <row r="22" spans="1:60" ht="12.75" customHeight="1">
      <c r="C22" s="174" t="s">
        <v>80</v>
      </c>
      <c r="D22" s="202"/>
      <c r="E22" s="181" t="s">
        <v>81</v>
      </c>
      <c r="F22" s="201">
        <v>0.43</v>
      </c>
      <c r="G22" s="212" t="s">
        <v>68</v>
      </c>
      <c r="H22" s="200"/>
      <c r="I22" s="195">
        <f>[1]Bahan!D394</f>
        <v>178250</v>
      </c>
      <c r="J22" s="199">
        <f t="shared" si="1"/>
        <v>76647.5</v>
      </c>
      <c r="K22" s="198"/>
      <c r="L22" s="198"/>
      <c r="M22" s="198"/>
      <c r="N22" s="198"/>
      <c r="O22" s="199"/>
      <c r="T22" s="174"/>
      <c r="U22" s="199"/>
      <c r="V22" s="199"/>
    </row>
    <row r="23" spans="1:60" ht="12.75" customHeight="1">
      <c r="B23" s="174" t="s">
        <v>52</v>
      </c>
      <c r="C23" s="174" t="s">
        <v>71</v>
      </c>
      <c r="D23" s="202"/>
      <c r="E23" s="181" t="s">
        <v>54</v>
      </c>
      <c r="F23" s="201">
        <v>1.25</v>
      </c>
      <c r="G23" s="202" t="s">
        <v>55</v>
      </c>
      <c r="I23" s="195">
        <f>P</f>
        <v>45000</v>
      </c>
      <c r="J23" s="199">
        <f t="shared" si="1"/>
        <v>56250</v>
      </c>
      <c r="K23" s="198"/>
      <c r="L23" s="198"/>
      <c r="M23" s="198"/>
      <c r="N23" s="198"/>
      <c r="O23" s="199"/>
      <c r="T23" s="174"/>
      <c r="U23" s="199"/>
      <c r="V23" s="199"/>
    </row>
    <row r="24" spans="1:60" ht="12.75" customHeight="1">
      <c r="B24" s="174" t="s">
        <v>52</v>
      </c>
      <c r="C24" s="174" t="s">
        <v>72</v>
      </c>
      <c r="D24" s="202"/>
      <c r="E24" s="181" t="s">
        <v>73</v>
      </c>
      <c r="F24" s="201">
        <v>0.5</v>
      </c>
      <c r="G24" s="202" t="s">
        <v>55</v>
      </c>
      <c r="I24" s="195">
        <f>I15</f>
        <v>60000</v>
      </c>
      <c r="J24" s="199">
        <f t="shared" si="1"/>
        <v>30000</v>
      </c>
      <c r="K24" s="198"/>
      <c r="L24" s="198"/>
      <c r="M24" s="198"/>
      <c r="N24" s="198"/>
      <c r="O24" s="199"/>
      <c r="T24" s="174"/>
      <c r="U24" s="199"/>
      <c r="V24" s="199"/>
    </row>
    <row r="25" spans="1:60" ht="12.75" customHeight="1">
      <c r="B25" s="174" t="s">
        <v>52</v>
      </c>
      <c r="C25" s="174" t="s">
        <v>56</v>
      </c>
      <c r="D25" s="202"/>
      <c r="E25" s="181" t="s">
        <v>57</v>
      </c>
      <c r="F25" s="201">
        <v>1.6899999999999998E-2</v>
      </c>
      <c r="G25" s="202" t="s">
        <v>55</v>
      </c>
      <c r="I25" s="195">
        <f>M</f>
        <v>70000</v>
      </c>
      <c r="J25" s="199">
        <f t="shared" si="1"/>
        <v>1182.9999999999998</v>
      </c>
      <c r="K25" s="198"/>
      <c r="L25" s="198"/>
      <c r="M25" s="198"/>
      <c r="N25" s="198"/>
      <c r="O25" s="199"/>
      <c r="T25" s="174"/>
      <c r="U25" s="199"/>
      <c r="V25" s="199"/>
    </row>
    <row r="26" spans="1:60" ht="12.75" customHeight="1">
      <c r="D26" s="202"/>
      <c r="E26" s="197" t="s">
        <v>61</v>
      </c>
      <c r="G26" s="202"/>
      <c r="J26" s="197">
        <f>SUM(J20:J25)</f>
        <v>367200.5</v>
      </c>
      <c r="K26" s="196"/>
      <c r="L26" s="196"/>
      <c r="M26" s="196"/>
      <c r="N26" s="196"/>
      <c r="O26" s="197"/>
      <c r="T26" s="174"/>
      <c r="U26" s="199"/>
      <c r="V26" s="199"/>
    </row>
    <row r="27" spans="1:60" ht="12.75" customHeight="1">
      <c r="A27" s="188" t="s">
        <v>82</v>
      </c>
      <c r="B27" s="188"/>
      <c r="C27" s="188"/>
      <c r="D27" s="202"/>
      <c r="E27" s="197" t="s">
        <v>63</v>
      </c>
      <c r="G27" s="202"/>
      <c r="J27" s="197">
        <f>INT(J26/10)*10</f>
        <v>367200</v>
      </c>
      <c r="K27" s="196"/>
      <c r="L27" s="196"/>
      <c r="M27" s="196"/>
      <c r="N27" s="196"/>
      <c r="O27" s="197"/>
      <c r="T27" s="188"/>
      <c r="U27" s="199"/>
      <c r="V27" s="199"/>
    </row>
    <row r="28" spans="1:60" ht="12.75" customHeight="1">
      <c r="D28" s="193" t="s">
        <v>83</v>
      </c>
      <c r="E28" s="188" t="s">
        <v>84</v>
      </c>
      <c r="F28" s="188"/>
      <c r="G28" s="188"/>
      <c r="H28" s="188"/>
      <c r="I28" s="188"/>
      <c r="J28" s="199"/>
      <c r="K28" s="198"/>
      <c r="L28" s="198"/>
      <c r="M28" s="198"/>
      <c r="N28" s="198"/>
      <c r="O28" s="199"/>
      <c r="T28" s="174"/>
      <c r="U28" s="199"/>
      <c r="V28" s="199"/>
      <c r="BD28" s="213"/>
      <c r="BE28" s="214"/>
      <c r="BF28" s="214"/>
      <c r="BG28" s="214"/>
      <c r="BH28" s="214"/>
    </row>
    <row r="29" spans="1:60" ht="12.75" customHeight="1">
      <c r="C29" s="174" t="s">
        <v>66</v>
      </c>
      <c r="D29" s="202"/>
      <c r="E29" s="181" t="s">
        <v>67</v>
      </c>
      <c r="F29" s="201">
        <v>1.2</v>
      </c>
      <c r="G29" s="212" t="s">
        <v>68</v>
      </c>
      <c r="H29" s="200"/>
      <c r="I29" s="195">
        <f>I20</f>
        <v>126000</v>
      </c>
      <c r="J29" s="199">
        <f>F29*I29</f>
        <v>151200</v>
      </c>
      <c r="K29" s="198"/>
      <c r="L29" s="198"/>
      <c r="M29" s="198"/>
      <c r="N29" s="198"/>
      <c r="O29" s="199"/>
      <c r="T29" s="174"/>
      <c r="U29" s="199"/>
      <c r="V29" s="199"/>
      <c r="BD29" s="215"/>
      <c r="BE29" s="214"/>
      <c r="BF29" s="216"/>
      <c r="BG29" s="214"/>
      <c r="BH29" s="217"/>
    </row>
    <row r="30" spans="1:60" ht="12.75" customHeight="1">
      <c r="C30" s="174" t="s">
        <v>77</v>
      </c>
      <c r="D30" s="202"/>
      <c r="E30" s="181" t="s">
        <v>78</v>
      </c>
      <c r="F30" s="201">
        <v>1.08</v>
      </c>
      <c r="G30" s="212" t="s">
        <v>79</v>
      </c>
      <c r="H30" s="200"/>
      <c r="I30" s="195">
        <f>I21</f>
        <v>55000</v>
      </c>
      <c r="J30" s="199">
        <f t="shared" ref="J30:J34" si="2">F30*I30</f>
        <v>59400.000000000007</v>
      </c>
      <c r="K30" s="198"/>
      <c r="L30" s="198"/>
      <c r="M30" s="198"/>
      <c r="N30" s="198"/>
      <c r="O30" s="199"/>
      <c r="T30" s="174"/>
      <c r="U30" s="199"/>
      <c r="V30" s="199"/>
      <c r="BD30" s="215"/>
      <c r="BE30" s="216"/>
      <c r="BF30" s="216"/>
      <c r="BG30" s="214"/>
      <c r="BH30" s="217"/>
    </row>
    <row r="31" spans="1:60" ht="12.75" customHeight="1">
      <c r="C31" s="174" t="s">
        <v>80</v>
      </c>
      <c r="D31" s="202"/>
      <c r="E31" s="181" t="s">
        <v>81</v>
      </c>
      <c r="F31" s="201">
        <v>0.44</v>
      </c>
      <c r="G31" s="212" t="s">
        <v>68</v>
      </c>
      <c r="H31" s="200"/>
      <c r="I31" s="195">
        <f>[1]Bahan!D394</f>
        <v>178250</v>
      </c>
      <c r="J31" s="199">
        <f t="shared" si="2"/>
        <v>78430</v>
      </c>
      <c r="K31" s="198"/>
      <c r="L31" s="198"/>
      <c r="M31" s="198"/>
      <c r="N31" s="198"/>
      <c r="O31" s="199"/>
      <c r="T31" s="174"/>
      <c r="U31" s="199"/>
      <c r="V31" s="199"/>
      <c r="BD31" s="215"/>
      <c r="BE31" s="214"/>
      <c r="BF31" s="216"/>
      <c r="BG31" s="214"/>
      <c r="BH31" s="217"/>
    </row>
    <row r="32" spans="1:60" ht="12.75" customHeight="1">
      <c r="B32" s="174" t="s">
        <v>52</v>
      </c>
      <c r="C32" s="174" t="s">
        <v>71</v>
      </c>
      <c r="D32" s="202"/>
      <c r="E32" s="181" t="s">
        <v>54</v>
      </c>
      <c r="F32" s="201">
        <v>1.25</v>
      </c>
      <c r="G32" s="202" t="s">
        <v>55</v>
      </c>
      <c r="I32" s="195">
        <f>I23</f>
        <v>45000</v>
      </c>
      <c r="J32" s="199">
        <f t="shared" si="2"/>
        <v>56250</v>
      </c>
      <c r="K32" s="198"/>
      <c r="L32" s="198"/>
      <c r="M32" s="198"/>
      <c r="N32" s="198"/>
      <c r="O32" s="199"/>
      <c r="T32" s="174"/>
      <c r="U32" s="199"/>
      <c r="V32" s="199"/>
      <c r="BD32" s="215"/>
      <c r="BE32" s="214"/>
      <c r="BF32" s="216"/>
      <c r="BG32" s="214"/>
      <c r="BH32" s="217"/>
    </row>
    <row r="33" spans="1:60" ht="12.75" customHeight="1">
      <c r="B33" s="174" t="s">
        <v>52</v>
      </c>
      <c r="C33" s="174" t="s">
        <v>72</v>
      </c>
      <c r="D33" s="202"/>
      <c r="E33" s="181" t="s">
        <v>73</v>
      </c>
      <c r="F33" s="201">
        <v>0.5</v>
      </c>
      <c r="G33" s="202" t="s">
        <v>55</v>
      </c>
      <c r="I33" s="195">
        <f>I24</f>
        <v>60000</v>
      </c>
      <c r="J33" s="199">
        <f t="shared" si="2"/>
        <v>30000</v>
      </c>
      <c r="K33" s="198"/>
      <c r="L33" s="198"/>
      <c r="M33" s="198"/>
      <c r="N33" s="198"/>
      <c r="O33" s="199"/>
      <c r="T33" s="174"/>
      <c r="U33" s="199"/>
      <c r="V33" s="199"/>
      <c r="BD33" s="215"/>
      <c r="BE33" s="214"/>
      <c r="BF33" s="216"/>
      <c r="BG33" s="214"/>
      <c r="BH33" s="217"/>
    </row>
    <row r="34" spans="1:60" ht="12.75" customHeight="1">
      <c r="B34" s="174" t="s">
        <v>52</v>
      </c>
      <c r="C34" s="174" t="s">
        <v>56</v>
      </c>
      <c r="D34" s="202"/>
      <c r="E34" s="181" t="s">
        <v>57</v>
      </c>
      <c r="F34" s="201">
        <v>1.6899999999999998E-2</v>
      </c>
      <c r="G34" s="202" t="s">
        <v>55</v>
      </c>
      <c r="I34" s="195">
        <f t="shared" ref="I34" si="3">I25</f>
        <v>70000</v>
      </c>
      <c r="J34" s="199">
        <f t="shared" si="2"/>
        <v>1182.9999999999998</v>
      </c>
      <c r="K34" s="198"/>
      <c r="L34" s="198"/>
      <c r="M34" s="198"/>
      <c r="N34" s="198"/>
      <c r="O34" s="199"/>
      <c r="T34" s="174"/>
      <c r="U34" s="199"/>
      <c r="V34" s="199"/>
      <c r="BD34" s="215"/>
      <c r="BE34" s="214"/>
      <c r="BF34" s="216"/>
      <c r="BG34" s="214"/>
      <c r="BH34" s="217"/>
    </row>
    <row r="35" spans="1:60" ht="12.75" customHeight="1">
      <c r="D35" s="202"/>
      <c r="E35" s="197" t="s">
        <v>61</v>
      </c>
      <c r="G35" s="202"/>
      <c r="J35" s="197">
        <f>SUM(J29:J34)</f>
        <v>376463</v>
      </c>
      <c r="K35" s="196"/>
      <c r="L35" s="196"/>
      <c r="M35" s="196"/>
      <c r="N35" s="196"/>
      <c r="O35" s="197"/>
      <c r="T35" s="174"/>
      <c r="U35" s="199"/>
      <c r="V35" s="199"/>
      <c r="BD35" s="218"/>
      <c r="BE35" s="214"/>
      <c r="BF35" s="218"/>
      <c r="BG35" s="214"/>
      <c r="BH35" s="218"/>
    </row>
    <row r="36" spans="1:60" ht="12.75" customHeight="1">
      <c r="A36" s="188" t="s">
        <v>85</v>
      </c>
      <c r="B36" s="188"/>
      <c r="C36" s="188"/>
      <c r="D36" s="202"/>
      <c r="E36" s="197" t="s">
        <v>63</v>
      </c>
      <c r="G36" s="202"/>
      <c r="J36" s="197">
        <f>INT(J35/10)*10</f>
        <v>376460</v>
      </c>
      <c r="K36" s="196"/>
      <c r="L36" s="196"/>
      <c r="M36" s="196"/>
      <c r="N36" s="196"/>
      <c r="O36" s="197"/>
      <c r="T36" s="188"/>
      <c r="U36" s="199"/>
      <c r="V36" s="199"/>
    </row>
    <row r="37" spans="1:60" ht="12.75" customHeight="1">
      <c r="A37" s="188"/>
      <c r="B37" s="188"/>
      <c r="C37" s="188"/>
      <c r="D37" s="193" t="s">
        <v>129</v>
      </c>
      <c r="E37" s="188" t="s">
        <v>1014</v>
      </c>
      <c r="F37" s="188"/>
      <c r="G37" s="188"/>
      <c r="H37" s="188"/>
      <c r="I37" s="188"/>
      <c r="J37" s="199"/>
      <c r="K37" s="196"/>
      <c r="L37" s="196"/>
      <c r="M37" s="196"/>
      <c r="N37" s="196"/>
      <c r="O37" s="197"/>
      <c r="T37" s="188"/>
      <c r="U37" s="199"/>
      <c r="V37" s="199"/>
    </row>
    <row r="38" spans="1:60" ht="12.75" customHeight="1">
      <c r="A38" s="188"/>
      <c r="B38" s="188"/>
      <c r="C38" s="188"/>
      <c r="D38" s="202"/>
      <c r="E38" s="219" t="s">
        <v>1013</v>
      </c>
      <c r="F38" s="220">
        <f>336/50</f>
        <v>6.72</v>
      </c>
      <c r="G38" s="221" t="s">
        <v>79</v>
      </c>
      <c r="H38" s="200"/>
      <c r="I38" s="195">
        <f>I30</f>
        <v>55000</v>
      </c>
      <c r="J38" s="199">
        <f t="shared" ref="J38:J43" si="4">F38*I38</f>
        <v>369600</v>
      </c>
      <c r="K38" s="196"/>
      <c r="L38" s="196"/>
      <c r="M38" s="196"/>
      <c r="N38" s="196"/>
      <c r="O38" s="197"/>
      <c r="T38" s="188"/>
      <c r="U38" s="199"/>
      <c r="V38" s="199"/>
    </row>
    <row r="39" spans="1:60" ht="12.75" customHeight="1">
      <c r="A39" s="188"/>
      <c r="B39" s="188"/>
      <c r="C39" s="188"/>
      <c r="D39" s="202"/>
      <c r="E39" s="219" t="s">
        <v>1009</v>
      </c>
      <c r="F39" s="220">
        <v>0.54</v>
      </c>
      <c r="G39" s="221" t="s">
        <v>1011</v>
      </c>
      <c r="H39" s="200"/>
      <c r="I39" s="195">
        <f>Bahan!$D$394</f>
        <v>191245</v>
      </c>
      <c r="J39" s="199">
        <f t="shared" si="4"/>
        <v>103272.3</v>
      </c>
      <c r="K39" s="196"/>
      <c r="L39" s="196"/>
      <c r="M39" s="196"/>
      <c r="N39" s="196"/>
      <c r="O39" s="197"/>
      <c r="T39" s="188"/>
      <c r="U39" s="199"/>
      <c r="V39" s="199"/>
    </row>
    <row r="40" spans="1:60" ht="12.75" customHeight="1">
      <c r="A40" s="188"/>
      <c r="B40" s="188"/>
      <c r="C40" s="188"/>
      <c r="D40" s="202"/>
      <c r="E40" s="219" t="s">
        <v>1010</v>
      </c>
      <c r="F40" s="220">
        <v>0.81</v>
      </c>
      <c r="G40" s="221" t="s">
        <v>1011</v>
      </c>
      <c r="H40" s="200"/>
      <c r="I40" s="195">
        <f>Bahan!$D$48</f>
        <v>212750</v>
      </c>
      <c r="J40" s="199">
        <f t="shared" si="4"/>
        <v>172327.5</v>
      </c>
      <c r="K40" s="196"/>
      <c r="L40" s="196"/>
      <c r="M40" s="196"/>
      <c r="N40" s="196"/>
      <c r="O40" s="197"/>
      <c r="T40" s="188"/>
      <c r="U40" s="199"/>
      <c r="V40" s="199"/>
    </row>
    <row r="41" spans="1:60" ht="12.75" customHeight="1">
      <c r="A41" s="188"/>
      <c r="B41" s="188"/>
      <c r="C41" s="188"/>
      <c r="D41" s="202"/>
      <c r="E41" s="219" t="s">
        <v>54</v>
      </c>
      <c r="F41" s="220">
        <v>2</v>
      </c>
      <c r="G41" s="221" t="s">
        <v>1012</v>
      </c>
      <c r="I41" s="195">
        <f>I32</f>
        <v>45000</v>
      </c>
      <c r="J41" s="199">
        <f t="shared" si="4"/>
        <v>90000</v>
      </c>
      <c r="K41" s="196"/>
      <c r="L41" s="196"/>
      <c r="M41" s="196"/>
      <c r="N41" s="196"/>
      <c r="O41" s="197"/>
      <c r="T41" s="188"/>
      <c r="U41" s="199"/>
      <c r="V41" s="199"/>
    </row>
    <row r="42" spans="1:60" ht="12.75" customHeight="1">
      <c r="A42" s="188"/>
      <c r="B42" s="188"/>
      <c r="C42" s="188"/>
      <c r="D42" s="202"/>
      <c r="E42" s="219" t="s">
        <v>73</v>
      </c>
      <c r="F42" s="220">
        <v>0.35</v>
      </c>
      <c r="G42" s="221" t="s">
        <v>1012</v>
      </c>
      <c r="I42" s="195">
        <f>I33</f>
        <v>60000</v>
      </c>
      <c r="J42" s="199">
        <f t="shared" si="4"/>
        <v>21000</v>
      </c>
      <c r="K42" s="196"/>
      <c r="L42" s="196"/>
      <c r="M42" s="196"/>
      <c r="N42" s="196"/>
      <c r="O42" s="197"/>
      <c r="T42" s="188"/>
      <c r="U42" s="199"/>
      <c r="V42" s="199"/>
    </row>
    <row r="43" spans="1:60" ht="12.75" customHeight="1">
      <c r="A43" s="188"/>
      <c r="B43" s="188"/>
      <c r="C43" s="188"/>
      <c r="D43" s="202"/>
      <c r="E43" s="219" t="s">
        <v>57</v>
      </c>
      <c r="F43" s="220">
        <v>1</v>
      </c>
      <c r="G43" s="221" t="s">
        <v>1012</v>
      </c>
      <c r="I43" s="222">
        <f>I34</f>
        <v>70000</v>
      </c>
      <c r="J43" s="199">
        <f t="shared" si="4"/>
        <v>70000</v>
      </c>
      <c r="K43" s="196"/>
      <c r="L43" s="196"/>
      <c r="M43" s="196"/>
      <c r="N43" s="196"/>
      <c r="O43" s="197"/>
      <c r="T43" s="188"/>
      <c r="U43" s="199"/>
      <c r="V43" s="199"/>
    </row>
    <row r="44" spans="1:60" ht="12.75" customHeight="1">
      <c r="A44" s="188"/>
      <c r="B44" s="188"/>
      <c r="C44" s="188"/>
      <c r="D44" s="202"/>
      <c r="E44" s="197" t="s">
        <v>63</v>
      </c>
      <c r="G44" s="202"/>
      <c r="J44" s="197"/>
      <c r="K44" s="196"/>
      <c r="L44" s="196"/>
      <c r="M44" s="196"/>
      <c r="N44" s="196"/>
      <c r="O44" s="197"/>
      <c r="T44" s="188"/>
      <c r="U44" s="199"/>
      <c r="V44" s="199"/>
    </row>
    <row r="45" spans="1:60" ht="12.75" customHeight="1">
      <c r="A45" s="188"/>
      <c r="B45" s="188"/>
      <c r="C45" s="188"/>
      <c r="D45" s="202"/>
      <c r="E45" s="197"/>
      <c r="G45" s="202"/>
      <c r="J45" s="197"/>
      <c r="K45" s="196"/>
      <c r="L45" s="196"/>
      <c r="M45" s="196"/>
      <c r="N45" s="196"/>
      <c r="O45" s="197"/>
      <c r="T45" s="188"/>
      <c r="U45" s="199"/>
      <c r="V45" s="199"/>
    </row>
    <row r="46" spans="1:60" ht="12.75" customHeight="1">
      <c r="A46" s="188"/>
      <c r="B46" s="188"/>
      <c r="C46" s="188"/>
      <c r="D46" s="202"/>
      <c r="E46" s="197"/>
      <c r="G46" s="202"/>
      <c r="J46" s="197"/>
      <c r="K46" s="196"/>
      <c r="L46" s="196"/>
      <c r="M46" s="196"/>
      <c r="N46" s="196"/>
      <c r="O46" s="197"/>
      <c r="T46" s="188"/>
      <c r="U46" s="199"/>
      <c r="V46" s="199"/>
    </row>
    <row r="47" spans="1:60" ht="12.75" customHeight="1">
      <c r="D47" s="193" t="s">
        <v>86</v>
      </c>
      <c r="E47" s="188" t="s">
        <v>87</v>
      </c>
      <c r="F47" s="188"/>
      <c r="G47" s="188"/>
      <c r="H47" s="188"/>
      <c r="I47" s="188"/>
      <c r="J47" s="199"/>
      <c r="K47" s="198"/>
      <c r="L47" s="198"/>
      <c r="M47" s="198"/>
      <c r="N47" s="198"/>
      <c r="O47" s="199"/>
      <c r="T47" s="174"/>
      <c r="U47" s="199"/>
      <c r="V47" s="199"/>
    </row>
    <row r="48" spans="1:60" ht="12.75" customHeight="1">
      <c r="C48" s="174" t="s">
        <v>88</v>
      </c>
      <c r="D48" s="202"/>
      <c r="E48" s="181" t="s">
        <v>89</v>
      </c>
      <c r="F48" s="201">
        <v>1.01</v>
      </c>
      <c r="G48" s="212" t="s">
        <v>90</v>
      </c>
      <c r="H48" s="200"/>
      <c r="I48" s="195">
        <f>[1]Bahan!D276</f>
        <v>42768</v>
      </c>
      <c r="J48" s="199">
        <f t="shared" ref="J48:J54" si="5">+F48*I48</f>
        <v>43195.68</v>
      </c>
      <c r="K48" s="198"/>
      <c r="L48" s="198"/>
      <c r="M48" s="198"/>
      <c r="N48" s="198"/>
      <c r="O48" s="199"/>
      <c r="T48" s="174"/>
      <c r="U48" s="199"/>
      <c r="V48" s="199"/>
    </row>
    <row r="49" spans="1:22" ht="12.75" customHeight="1">
      <c r="C49" s="174" t="s">
        <v>77</v>
      </c>
      <c r="D49" s="202"/>
      <c r="E49" s="181" t="s">
        <v>91</v>
      </c>
      <c r="F49" s="201">
        <v>0.16</v>
      </c>
      <c r="G49" s="202" t="s">
        <v>79</v>
      </c>
      <c r="I49" s="195">
        <f>[1]Bahan!D553</f>
        <v>55000</v>
      </c>
      <c r="J49" s="199">
        <f t="shared" si="5"/>
        <v>8800</v>
      </c>
      <c r="K49" s="198"/>
      <c r="L49" s="198"/>
      <c r="M49" s="198"/>
      <c r="N49" s="198"/>
      <c r="O49" s="199"/>
      <c r="T49" s="174"/>
      <c r="U49" s="199"/>
      <c r="V49" s="199"/>
    </row>
    <row r="50" spans="1:22" ht="12.75" customHeight="1">
      <c r="C50" s="174" t="s">
        <v>80</v>
      </c>
      <c r="D50" s="202"/>
      <c r="E50" s="181" t="s">
        <v>92</v>
      </c>
      <c r="F50" s="201">
        <v>0.03</v>
      </c>
      <c r="G50" s="202" t="s">
        <v>68</v>
      </c>
      <c r="I50" s="195">
        <f>I31</f>
        <v>178250</v>
      </c>
      <c r="J50" s="199">
        <f t="shared" si="5"/>
        <v>5347.5</v>
      </c>
      <c r="K50" s="198"/>
      <c r="L50" s="198"/>
      <c r="M50" s="198"/>
      <c r="N50" s="198"/>
      <c r="O50" s="199"/>
      <c r="T50" s="174"/>
      <c r="U50" s="199"/>
      <c r="V50" s="199"/>
    </row>
    <row r="51" spans="1:22" ht="12.75" customHeight="1">
      <c r="C51" s="174" t="s">
        <v>93</v>
      </c>
      <c r="D51" s="202"/>
      <c r="E51" s="181" t="s">
        <v>94</v>
      </c>
      <c r="F51" s="201">
        <v>1.2999999999999999E-2</v>
      </c>
      <c r="G51" s="202" t="s">
        <v>95</v>
      </c>
      <c r="I51" s="195">
        <f>[1]Bahan!D555</f>
        <v>10120</v>
      </c>
      <c r="J51" s="199">
        <f t="shared" si="5"/>
        <v>131.56</v>
      </c>
      <c r="K51" s="198"/>
      <c r="L51" s="198"/>
      <c r="M51" s="198"/>
      <c r="N51" s="198"/>
      <c r="O51" s="199"/>
      <c r="T51" s="174"/>
      <c r="U51" s="199"/>
      <c r="V51" s="199"/>
    </row>
    <row r="52" spans="1:22" ht="12.75" customHeight="1">
      <c r="B52" s="174" t="s">
        <v>52</v>
      </c>
      <c r="C52" s="174" t="s">
        <v>96</v>
      </c>
      <c r="D52" s="202"/>
      <c r="E52" s="181" t="s">
        <v>54</v>
      </c>
      <c r="F52" s="201">
        <v>0.1875</v>
      </c>
      <c r="G52" s="202" t="s">
        <v>55</v>
      </c>
      <c r="I52" s="195">
        <f>P</f>
        <v>45000</v>
      </c>
      <c r="J52" s="199">
        <f t="shared" si="5"/>
        <v>8437.5</v>
      </c>
      <c r="K52" s="198"/>
      <c r="L52" s="198"/>
      <c r="M52" s="198"/>
      <c r="N52" s="198"/>
      <c r="O52" s="199"/>
      <c r="T52" s="174"/>
      <c r="U52" s="199"/>
      <c r="V52" s="199"/>
    </row>
    <row r="53" spans="1:22" ht="12.75" customHeight="1">
      <c r="B53" s="174" t="s">
        <v>52</v>
      </c>
      <c r="C53" s="174" t="s">
        <v>97</v>
      </c>
      <c r="D53" s="202"/>
      <c r="E53" s="181" t="s">
        <v>73</v>
      </c>
      <c r="F53" s="201">
        <v>0.375</v>
      </c>
      <c r="G53" s="202" t="s">
        <v>55</v>
      </c>
      <c r="I53" s="195">
        <f>I33</f>
        <v>60000</v>
      </c>
      <c r="J53" s="199">
        <f t="shared" si="5"/>
        <v>22500</v>
      </c>
      <c r="K53" s="198"/>
      <c r="L53" s="198"/>
      <c r="M53" s="198"/>
      <c r="N53" s="198"/>
      <c r="O53" s="199"/>
      <c r="T53" s="174"/>
      <c r="U53" s="199"/>
      <c r="V53" s="199"/>
    </row>
    <row r="54" spans="1:22" ht="12.75" customHeight="1">
      <c r="B54" s="174" t="s">
        <v>52</v>
      </c>
      <c r="C54" s="174" t="s">
        <v>56</v>
      </c>
      <c r="D54" s="202"/>
      <c r="E54" s="181" t="s">
        <v>57</v>
      </c>
      <c r="F54" s="201">
        <v>1.8800000000000001E-2</v>
      </c>
      <c r="G54" s="202" t="s">
        <v>55</v>
      </c>
      <c r="I54" s="195">
        <f>M</f>
        <v>70000</v>
      </c>
      <c r="J54" s="199">
        <f t="shared" si="5"/>
        <v>1316</v>
      </c>
      <c r="K54" s="198"/>
      <c r="L54" s="198"/>
      <c r="M54" s="198"/>
      <c r="N54" s="198"/>
      <c r="O54" s="199"/>
      <c r="T54" s="174"/>
      <c r="U54" s="199"/>
      <c r="V54" s="199"/>
    </row>
    <row r="55" spans="1:22" ht="12.75" customHeight="1">
      <c r="D55" s="202"/>
      <c r="E55" s="197" t="s">
        <v>61</v>
      </c>
      <c r="G55" s="202"/>
      <c r="J55" s="197">
        <f>SUM(J48:J54)</f>
        <v>89728.239999999991</v>
      </c>
      <c r="K55" s="196"/>
      <c r="L55" s="196"/>
      <c r="M55" s="196"/>
      <c r="N55" s="196"/>
      <c r="O55" s="197"/>
      <c r="T55" s="174"/>
      <c r="U55" s="199"/>
      <c r="V55" s="199"/>
    </row>
    <row r="56" spans="1:22" ht="12.75" customHeight="1">
      <c r="A56" s="188" t="s">
        <v>98</v>
      </c>
      <c r="B56" s="188"/>
      <c r="C56" s="188"/>
      <c r="D56" s="202"/>
      <c r="E56" s="197" t="s">
        <v>63</v>
      </c>
      <c r="G56" s="202"/>
      <c r="J56" s="197">
        <f>INT(J55/10)*10</f>
        <v>89720</v>
      </c>
      <c r="K56" s="196"/>
      <c r="L56" s="196"/>
      <c r="M56" s="196"/>
      <c r="N56" s="196"/>
      <c r="O56" s="197"/>
      <c r="T56" s="188"/>
      <c r="U56" s="199"/>
      <c r="V56" s="199"/>
    </row>
    <row r="57" spans="1:22" ht="12.75" customHeight="1">
      <c r="D57" s="193" t="s">
        <v>99</v>
      </c>
      <c r="E57" s="188" t="s">
        <v>100</v>
      </c>
      <c r="F57" s="188"/>
      <c r="G57" s="188"/>
      <c r="H57" s="188"/>
      <c r="I57" s="188"/>
      <c r="J57" s="199"/>
      <c r="K57" s="198"/>
      <c r="L57" s="198"/>
      <c r="M57" s="198"/>
      <c r="N57" s="198"/>
      <c r="O57" s="199"/>
      <c r="T57" s="174"/>
      <c r="U57" s="199"/>
      <c r="V57" s="199"/>
    </row>
    <row r="58" spans="1:22" ht="12.75" customHeight="1">
      <c r="C58" s="174" t="s">
        <v>101</v>
      </c>
      <c r="D58" s="202"/>
      <c r="E58" s="181" t="s">
        <v>102</v>
      </c>
      <c r="F58" s="201">
        <v>1.01</v>
      </c>
      <c r="G58" s="212" t="s">
        <v>90</v>
      </c>
      <c r="H58" s="200"/>
      <c r="I58" s="195">
        <f t="shared" ref="I58:I64" si="6">I48</f>
        <v>42768</v>
      </c>
      <c r="J58" s="199">
        <f t="shared" ref="J58:J64" si="7">+F58*I58</f>
        <v>43195.68</v>
      </c>
      <c r="K58" s="198"/>
      <c r="L58" s="198"/>
      <c r="M58" s="198"/>
      <c r="N58" s="198"/>
      <c r="O58" s="199"/>
      <c r="T58" s="174"/>
      <c r="U58" s="199"/>
      <c r="V58" s="199"/>
    </row>
    <row r="59" spans="1:22" ht="12.75">
      <c r="C59" s="174" t="s">
        <v>77</v>
      </c>
      <c r="D59" s="202"/>
      <c r="E59" s="181" t="s">
        <v>91</v>
      </c>
      <c r="F59" s="201">
        <v>0.24</v>
      </c>
      <c r="G59" s="202" t="s">
        <v>79</v>
      </c>
      <c r="I59" s="195">
        <f t="shared" si="6"/>
        <v>55000</v>
      </c>
      <c r="J59" s="199">
        <f t="shared" si="7"/>
        <v>13200</v>
      </c>
      <c r="K59" s="198"/>
      <c r="L59" s="198"/>
      <c r="M59" s="198"/>
      <c r="N59" s="198"/>
      <c r="O59" s="199"/>
      <c r="T59" s="174"/>
      <c r="U59" s="199"/>
      <c r="V59" s="199"/>
    </row>
    <row r="60" spans="1:22" ht="12.75">
      <c r="C60" s="174" t="s">
        <v>80</v>
      </c>
      <c r="D60" s="202"/>
      <c r="E60" s="181" t="s">
        <v>92</v>
      </c>
      <c r="F60" s="201">
        <v>0.03</v>
      </c>
      <c r="G60" s="212" t="s">
        <v>68</v>
      </c>
      <c r="H60" s="200"/>
      <c r="I60" s="195">
        <f t="shared" si="6"/>
        <v>178250</v>
      </c>
      <c r="J60" s="199">
        <f t="shared" si="7"/>
        <v>5347.5</v>
      </c>
      <c r="K60" s="198"/>
      <c r="L60" s="198"/>
      <c r="M60" s="198"/>
      <c r="N60" s="198"/>
      <c r="O60" s="199"/>
      <c r="T60" s="174"/>
      <c r="U60" s="199"/>
      <c r="V60" s="199"/>
    </row>
    <row r="61" spans="1:22" ht="12.75">
      <c r="C61" s="174" t="s">
        <v>93</v>
      </c>
      <c r="D61" s="202"/>
      <c r="E61" s="181" t="s">
        <v>94</v>
      </c>
      <c r="F61" s="201">
        <v>1.2999999999999999E-2</v>
      </c>
      <c r="G61" s="202" t="s">
        <v>95</v>
      </c>
      <c r="I61" s="195">
        <f t="shared" si="6"/>
        <v>10120</v>
      </c>
      <c r="J61" s="199">
        <f t="shared" si="7"/>
        <v>131.56</v>
      </c>
      <c r="K61" s="198"/>
      <c r="L61" s="198"/>
      <c r="M61" s="198"/>
      <c r="N61" s="198"/>
      <c r="O61" s="199"/>
      <c r="T61" s="174"/>
      <c r="U61" s="199"/>
      <c r="V61" s="199"/>
    </row>
    <row r="62" spans="1:22" ht="12.75">
      <c r="B62" s="174" t="s">
        <v>52</v>
      </c>
      <c r="C62" s="174" t="s">
        <v>96</v>
      </c>
      <c r="D62" s="202"/>
      <c r="E62" s="181" t="s">
        <v>54</v>
      </c>
      <c r="F62" s="201">
        <v>0.1875</v>
      </c>
      <c r="G62" s="202" t="s">
        <v>55</v>
      </c>
      <c r="I62" s="195">
        <f t="shared" si="6"/>
        <v>45000</v>
      </c>
      <c r="J62" s="199">
        <f t="shared" si="7"/>
        <v>8437.5</v>
      </c>
      <c r="K62" s="198"/>
      <c r="L62" s="198"/>
      <c r="M62" s="198"/>
      <c r="N62" s="198"/>
      <c r="O62" s="199"/>
      <c r="T62" s="174"/>
      <c r="U62" s="199"/>
      <c r="V62" s="199"/>
    </row>
    <row r="63" spans="1:22" ht="12.75">
      <c r="B63" s="174" t="s">
        <v>52</v>
      </c>
      <c r="C63" s="174" t="s">
        <v>97</v>
      </c>
      <c r="D63" s="202"/>
      <c r="E63" s="181" t="s">
        <v>73</v>
      </c>
      <c r="F63" s="201">
        <v>0.375</v>
      </c>
      <c r="G63" s="202" t="s">
        <v>55</v>
      </c>
      <c r="I63" s="195">
        <f t="shared" si="6"/>
        <v>60000</v>
      </c>
      <c r="J63" s="199">
        <f t="shared" si="7"/>
        <v>22500</v>
      </c>
      <c r="K63" s="198"/>
      <c r="L63" s="198"/>
      <c r="M63" s="198"/>
      <c r="N63" s="198"/>
      <c r="O63" s="199"/>
      <c r="T63" s="174"/>
      <c r="U63" s="199"/>
      <c r="V63" s="199"/>
    </row>
    <row r="64" spans="1:22" ht="12.75">
      <c r="B64" s="174" t="s">
        <v>52</v>
      </c>
      <c r="C64" s="174" t="s">
        <v>56</v>
      </c>
      <c r="D64" s="202"/>
      <c r="E64" s="181" t="s">
        <v>57</v>
      </c>
      <c r="F64" s="201">
        <v>2.8200000000000003E-2</v>
      </c>
      <c r="G64" s="202" t="s">
        <v>55</v>
      </c>
      <c r="I64" s="195">
        <f t="shared" si="6"/>
        <v>70000</v>
      </c>
      <c r="J64" s="199">
        <f t="shared" si="7"/>
        <v>1974.0000000000002</v>
      </c>
      <c r="K64" s="198"/>
      <c r="L64" s="198"/>
      <c r="M64" s="198"/>
      <c r="N64" s="198"/>
      <c r="O64" s="199"/>
      <c r="T64" s="174"/>
      <c r="U64" s="199"/>
      <c r="V64" s="199"/>
    </row>
    <row r="65" spans="1:22" ht="12.75">
      <c r="D65" s="202"/>
      <c r="E65" s="197" t="s">
        <v>61</v>
      </c>
      <c r="G65" s="202"/>
      <c r="J65" s="197">
        <f>SUM(J58:J64)</f>
        <v>94786.239999999991</v>
      </c>
      <c r="K65" s="196"/>
      <c r="L65" s="196"/>
      <c r="M65" s="196"/>
      <c r="N65" s="196"/>
      <c r="O65" s="197"/>
      <c r="T65" s="174"/>
      <c r="U65" s="199"/>
      <c r="V65" s="199"/>
    </row>
    <row r="66" spans="1:22" ht="12.75">
      <c r="A66" s="188" t="s">
        <v>103</v>
      </c>
      <c r="B66" s="188"/>
      <c r="C66" s="188"/>
      <c r="D66" s="202"/>
      <c r="E66" s="197" t="s">
        <v>63</v>
      </c>
      <c r="G66" s="202"/>
      <c r="J66" s="197">
        <f>INT(J65/10)*10</f>
        <v>94780</v>
      </c>
      <c r="K66" s="196"/>
      <c r="L66" s="196"/>
      <c r="M66" s="196"/>
      <c r="N66" s="196"/>
      <c r="O66" s="197"/>
      <c r="T66" s="188"/>
      <c r="U66" s="199"/>
      <c r="V66" s="199"/>
    </row>
    <row r="67" spans="1:22" ht="12.75">
      <c r="D67" s="193" t="s">
        <v>104</v>
      </c>
      <c r="E67" s="188" t="s">
        <v>105</v>
      </c>
      <c r="F67" s="188"/>
      <c r="G67" s="188"/>
      <c r="H67" s="188"/>
      <c r="I67" s="188"/>
      <c r="J67" s="199"/>
      <c r="K67" s="198"/>
      <c r="L67" s="198"/>
      <c r="M67" s="198"/>
      <c r="N67" s="198"/>
      <c r="O67" s="199"/>
      <c r="T67" s="174"/>
      <c r="U67" s="199"/>
      <c r="V67" s="199"/>
    </row>
    <row r="68" spans="1:22" ht="12.75">
      <c r="C68" s="174" t="s">
        <v>106</v>
      </c>
      <c r="D68" s="202"/>
      <c r="E68" s="181" t="s">
        <v>107</v>
      </c>
      <c r="F68" s="201">
        <v>1.01</v>
      </c>
      <c r="G68" s="212" t="s">
        <v>90</v>
      </c>
      <c r="H68" s="200"/>
      <c r="I68" s="195">
        <f>I48</f>
        <v>42768</v>
      </c>
      <c r="J68" s="199">
        <f t="shared" ref="J68:J74" si="8">+F68*I68</f>
        <v>43195.68</v>
      </c>
      <c r="K68" s="198"/>
      <c r="L68" s="198"/>
      <c r="M68" s="198"/>
      <c r="N68" s="198"/>
      <c r="O68" s="199"/>
      <c r="T68" s="174"/>
      <c r="U68" s="199"/>
      <c r="V68" s="199"/>
    </row>
    <row r="69" spans="1:22" ht="12.75">
      <c r="C69" s="174" t="s">
        <v>77</v>
      </c>
      <c r="D69" s="202"/>
      <c r="E69" s="181" t="s">
        <v>91</v>
      </c>
      <c r="F69" s="201">
        <v>0.16</v>
      </c>
      <c r="G69" s="202" t="s">
        <v>79</v>
      </c>
      <c r="I69" s="195">
        <f t="shared" ref="I69:I74" si="9">I59</f>
        <v>55000</v>
      </c>
      <c r="J69" s="199">
        <f t="shared" si="8"/>
        <v>8800</v>
      </c>
      <c r="K69" s="198"/>
      <c r="L69" s="198"/>
      <c r="M69" s="198"/>
      <c r="N69" s="198"/>
      <c r="O69" s="199"/>
      <c r="T69" s="174"/>
      <c r="U69" s="199"/>
      <c r="V69" s="199"/>
    </row>
    <row r="70" spans="1:22" ht="12.75">
      <c r="C70" s="174" t="s">
        <v>80</v>
      </c>
      <c r="D70" s="202"/>
      <c r="E70" s="181" t="s">
        <v>92</v>
      </c>
      <c r="F70" s="201">
        <v>0.03</v>
      </c>
      <c r="G70" s="202" t="s">
        <v>68</v>
      </c>
      <c r="I70" s="195">
        <f t="shared" si="9"/>
        <v>178250</v>
      </c>
      <c r="J70" s="199">
        <f t="shared" si="8"/>
        <v>5347.5</v>
      </c>
      <c r="K70" s="198"/>
      <c r="L70" s="198"/>
      <c r="M70" s="198"/>
      <c r="N70" s="198"/>
      <c r="O70" s="199"/>
      <c r="T70" s="174"/>
      <c r="U70" s="199"/>
      <c r="V70" s="199"/>
    </row>
    <row r="71" spans="1:22" ht="12.75">
      <c r="C71" s="174" t="s">
        <v>93</v>
      </c>
      <c r="D71" s="202"/>
      <c r="E71" s="181" t="s">
        <v>94</v>
      </c>
      <c r="F71" s="201">
        <v>1.2999999999999999E-2</v>
      </c>
      <c r="G71" s="202" t="s">
        <v>95</v>
      </c>
      <c r="I71" s="195">
        <f t="shared" si="9"/>
        <v>10120</v>
      </c>
      <c r="J71" s="199">
        <f t="shared" si="8"/>
        <v>131.56</v>
      </c>
      <c r="K71" s="198"/>
      <c r="L71" s="198"/>
      <c r="M71" s="198"/>
      <c r="N71" s="198"/>
      <c r="O71" s="199"/>
      <c r="T71" s="174"/>
      <c r="U71" s="199"/>
      <c r="V71" s="199"/>
    </row>
    <row r="72" spans="1:22" ht="12.75">
      <c r="B72" s="174" t="s">
        <v>52</v>
      </c>
      <c r="C72" s="174" t="s">
        <v>96</v>
      </c>
      <c r="D72" s="202"/>
      <c r="E72" s="181" t="s">
        <v>54</v>
      </c>
      <c r="F72" s="201">
        <v>0.1875</v>
      </c>
      <c r="G72" s="202" t="s">
        <v>55</v>
      </c>
      <c r="I72" s="195">
        <f t="shared" si="9"/>
        <v>45000</v>
      </c>
      <c r="J72" s="199">
        <f t="shared" si="8"/>
        <v>8437.5</v>
      </c>
      <c r="K72" s="198"/>
      <c r="L72" s="198"/>
      <c r="M72" s="198"/>
      <c r="N72" s="198"/>
      <c r="O72" s="199"/>
      <c r="T72" s="174"/>
      <c r="U72" s="199"/>
      <c r="V72" s="199"/>
    </row>
    <row r="73" spans="1:22" ht="12.75">
      <c r="B73" s="174" t="s">
        <v>52</v>
      </c>
      <c r="C73" s="174" t="s">
        <v>97</v>
      </c>
      <c r="D73" s="202"/>
      <c r="E73" s="181" t="s">
        <v>73</v>
      </c>
      <c r="F73" s="201">
        <v>0.375</v>
      </c>
      <c r="G73" s="202" t="s">
        <v>55</v>
      </c>
      <c r="I73" s="195">
        <f t="shared" si="9"/>
        <v>60000</v>
      </c>
      <c r="J73" s="199">
        <f t="shared" si="8"/>
        <v>22500</v>
      </c>
      <c r="K73" s="198"/>
      <c r="L73" s="198"/>
      <c r="M73" s="198"/>
      <c r="N73" s="198"/>
      <c r="O73" s="199"/>
      <c r="T73" s="174"/>
      <c r="U73" s="199"/>
      <c r="V73" s="199"/>
    </row>
    <row r="74" spans="1:22" ht="12.75">
      <c r="B74" s="174" t="s">
        <v>52</v>
      </c>
      <c r="C74" s="174" t="s">
        <v>56</v>
      </c>
      <c r="D74" s="202"/>
      <c r="E74" s="181" t="s">
        <v>57</v>
      </c>
      <c r="F74" s="201" t="s">
        <v>1031</v>
      </c>
      <c r="G74" s="202" t="s">
        <v>55</v>
      </c>
      <c r="I74" s="195">
        <f t="shared" si="9"/>
        <v>70000</v>
      </c>
      <c r="J74" s="199" t="e">
        <f t="shared" si="8"/>
        <v>#VALUE!</v>
      </c>
      <c r="K74" s="198"/>
      <c r="L74" s="198"/>
      <c r="M74" s="198"/>
      <c r="N74" s="198"/>
      <c r="O74" s="199"/>
      <c r="T74" s="174"/>
      <c r="U74" s="199"/>
      <c r="V74" s="199"/>
    </row>
    <row r="75" spans="1:22" ht="12.75">
      <c r="D75" s="202"/>
      <c r="E75" s="197" t="s">
        <v>61</v>
      </c>
      <c r="G75" s="202"/>
      <c r="J75" s="197" t="e">
        <f>SUM(J68:J74)</f>
        <v>#VALUE!</v>
      </c>
      <c r="K75" s="196"/>
      <c r="L75" s="196"/>
      <c r="M75" s="196"/>
      <c r="N75" s="196"/>
      <c r="O75" s="197"/>
      <c r="T75" s="174"/>
      <c r="U75" s="199"/>
      <c r="V75" s="199"/>
    </row>
    <row r="76" spans="1:22" ht="12.75">
      <c r="A76" s="188" t="s">
        <v>108</v>
      </c>
      <c r="B76" s="188"/>
      <c r="C76" s="188"/>
      <c r="D76" s="202"/>
      <c r="E76" s="197" t="s">
        <v>63</v>
      </c>
      <c r="G76" s="202"/>
      <c r="J76" s="197" t="e">
        <f>INT(J75/10)*10</f>
        <v>#VALUE!</v>
      </c>
      <c r="K76" s="196"/>
      <c r="L76" s="196"/>
      <c r="M76" s="196"/>
      <c r="N76" s="196"/>
      <c r="O76" s="197"/>
      <c r="T76" s="188"/>
      <c r="U76" s="199"/>
      <c r="V76" s="199"/>
    </row>
    <row r="77" spans="1:22" ht="12.75">
      <c r="D77" s="193" t="s">
        <v>109</v>
      </c>
      <c r="E77" s="188" t="s">
        <v>110</v>
      </c>
      <c r="F77" s="188"/>
      <c r="G77" s="188"/>
      <c r="H77" s="188"/>
      <c r="I77" s="188"/>
      <c r="J77" s="204"/>
      <c r="K77" s="203"/>
      <c r="L77" s="203"/>
      <c r="M77" s="203"/>
      <c r="N77" s="203"/>
      <c r="O77" s="204"/>
      <c r="T77" s="174"/>
      <c r="U77" s="199"/>
      <c r="V77" s="199"/>
    </row>
    <row r="78" spans="1:22" ht="12.75">
      <c r="C78" s="174" t="s">
        <v>111</v>
      </c>
      <c r="D78" s="202"/>
      <c r="E78" s="181" t="s">
        <v>112</v>
      </c>
      <c r="F78" s="201">
        <v>1.01</v>
      </c>
      <c r="G78" s="212" t="s">
        <v>90</v>
      </c>
      <c r="H78" s="200"/>
      <c r="I78" s="195">
        <f>I58</f>
        <v>42768</v>
      </c>
      <c r="J78" s="199">
        <f t="shared" ref="J78:J84" si="10">+F78*I78</f>
        <v>43195.68</v>
      </c>
      <c r="K78" s="198"/>
      <c r="L78" s="198"/>
      <c r="M78" s="198"/>
      <c r="N78" s="198"/>
      <c r="O78" s="199"/>
      <c r="T78" s="174"/>
      <c r="U78" s="199"/>
      <c r="V78" s="199"/>
    </row>
    <row r="79" spans="1:22" ht="12.75">
      <c r="C79" s="174" t="s">
        <v>77</v>
      </c>
      <c r="D79" s="202"/>
      <c r="E79" s="181" t="s">
        <v>91</v>
      </c>
      <c r="F79" s="201">
        <v>0.16</v>
      </c>
      <c r="G79" s="202" t="s">
        <v>79</v>
      </c>
      <c r="I79" s="195">
        <f>I69</f>
        <v>55000</v>
      </c>
      <c r="J79" s="199">
        <f t="shared" si="10"/>
        <v>8800</v>
      </c>
      <c r="K79" s="198"/>
      <c r="L79" s="198"/>
      <c r="M79" s="198"/>
      <c r="N79" s="198"/>
      <c r="O79" s="199"/>
      <c r="T79" s="174"/>
      <c r="U79" s="199"/>
      <c r="V79" s="199"/>
    </row>
    <row r="80" spans="1:22" ht="12.75">
      <c r="C80" s="174" t="s">
        <v>80</v>
      </c>
      <c r="D80" s="202"/>
      <c r="E80" s="181" t="s">
        <v>92</v>
      </c>
      <c r="F80" s="201">
        <v>0.03</v>
      </c>
      <c r="G80" s="202" t="s">
        <v>68</v>
      </c>
      <c r="I80" s="195">
        <f>I70</f>
        <v>178250</v>
      </c>
      <c r="J80" s="199">
        <f t="shared" si="10"/>
        <v>5347.5</v>
      </c>
      <c r="K80" s="198"/>
      <c r="L80" s="198"/>
      <c r="M80" s="198"/>
      <c r="N80" s="198"/>
      <c r="O80" s="199"/>
      <c r="T80" s="174"/>
      <c r="U80" s="199"/>
      <c r="V80" s="199"/>
    </row>
    <row r="81" spans="1:22" ht="12.75">
      <c r="C81" s="174" t="s">
        <v>93</v>
      </c>
      <c r="D81" s="202"/>
      <c r="E81" s="181" t="s">
        <v>94</v>
      </c>
      <c r="F81" s="201">
        <v>1.2999999999999999E-2</v>
      </c>
      <c r="G81" s="202" t="s">
        <v>95</v>
      </c>
      <c r="I81" s="195">
        <f>I71</f>
        <v>10120</v>
      </c>
      <c r="J81" s="199">
        <f t="shared" si="10"/>
        <v>131.56</v>
      </c>
      <c r="K81" s="198"/>
      <c r="L81" s="198"/>
      <c r="M81" s="198"/>
      <c r="N81" s="198"/>
      <c r="O81" s="199"/>
      <c r="T81" s="174"/>
      <c r="U81" s="199"/>
      <c r="V81" s="199"/>
    </row>
    <row r="82" spans="1:22" ht="12.75">
      <c r="B82" s="174" t="s">
        <v>52</v>
      </c>
      <c r="C82" s="174" t="s">
        <v>96</v>
      </c>
      <c r="D82" s="202"/>
      <c r="E82" s="181" t="s">
        <v>54</v>
      </c>
      <c r="F82" s="201">
        <v>0.1875</v>
      </c>
      <c r="G82" s="202" t="s">
        <v>55</v>
      </c>
      <c r="I82" s="195">
        <f>I72</f>
        <v>45000</v>
      </c>
      <c r="J82" s="199">
        <f t="shared" si="10"/>
        <v>8437.5</v>
      </c>
      <c r="K82" s="198"/>
      <c r="L82" s="198"/>
      <c r="M82" s="198"/>
      <c r="N82" s="198"/>
      <c r="O82" s="199"/>
      <c r="T82" s="174"/>
      <c r="U82" s="199"/>
      <c r="V82" s="199"/>
    </row>
    <row r="83" spans="1:22" ht="12.75">
      <c r="B83" s="174" t="s">
        <v>52</v>
      </c>
      <c r="C83" s="174" t="s">
        <v>97</v>
      </c>
      <c r="D83" s="202"/>
      <c r="E83" s="181" t="s">
        <v>73</v>
      </c>
      <c r="F83" s="201">
        <v>0.375</v>
      </c>
      <c r="G83" s="202" t="s">
        <v>55</v>
      </c>
      <c r="I83" s="195">
        <f>I73</f>
        <v>60000</v>
      </c>
      <c r="J83" s="199">
        <f t="shared" si="10"/>
        <v>22500</v>
      </c>
      <c r="K83" s="198"/>
      <c r="L83" s="198"/>
      <c r="M83" s="198"/>
      <c r="N83" s="198"/>
      <c r="O83" s="199"/>
      <c r="T83" s="174"/>
      <c r="U83" s="199"/>
      <c r="V83" s="199"/>
    </row>
    <row r="84" spans="1:22" ht="12.75">
      <c r="B84" s="174" t="s">
        <v>52</v>
      </c>
      <c r="C84" s="174" t="s">
        <v>56</v>
      </c>
      <c r="D84" s="202"/>
      <c r="E84" s="181" t="s">
        <v>57</v>
      </c>
      <c r="F84" s="201">
        <v>1.8800000000000001E-2</v>
      </c>
      <c r="G84" s="202" t="s">
        <v>55</v>
      </c>
      <c r="I84" s="195">
        <f t="shared" ref="I84" si="11">I74</f>
        <v>70000</v>
      </c>
      <c r="J84" s="199">
        <f t="shared" si="10"/>
        <v>1316</v>
      </c>
      <c r="K84" s="198"/>
      <c r="L84" s="198"/>
      <c r="M84" s="198"/>
      <c r="N84" s="198"/>
      <c r="O84" s="199"/>
      <c r="T84" s="174"/>
      <c r="U84" s="199"/>
      <c r="V84" s="199"/>
    </row>
    <row r="85" spans="1:22" ht="12.75">
      <c r="D85" s="202"/>
      <c r="E85" s="197" t="s">
        <v>61</v>
      </c>
      <c r="G85" s="202"/>
      <c r="J85" s="197">
        <f>SUM(J78:J84)</f>
        <v>89728.239999999991</v>
      </c>
      <c r="K85" s="196"/>
      <c r="L85" s="196"/>
      <c r="M85" s="196"/>
      <c r="N85" s="196"/>
      <c r="O85" s="197"/>
      <c r="T85" s="174"/>
      <c r="U85" s="199"/>
      <c r="V85" s="199"/>
    </row>
    <row r="86" spans="1:22" ht="12.75">
      <c r="A86" s="188" t="s">
        <v>113</v>
      </c>
      <c r="B86" s="188"/>
      <c r="C86" s="188"/>
      <c r="D86" s="202"/>
      <c r="E86" s="197" t="s">
        <v>63</v>
      </c>
      <c r="G86" s="202"/>
      <c r="J86" s="197" t="e">
        <f>INT(#REF!/10)*10</f>
        <v>#REF!</v>
      </c>
      <c r="K86" s="196"/>
      <c r="L86" s="196"/>
      <c r="M86" s="196"/>
      <c r="N86" s="196"/>
      <c r="O86" s="197"/>
      <c r="T86" s="188"/>
      <c r="U86" s="199"/>
      <c r="V86" s="199"/>
    </row>
    <row r="87" spans="1:22" ht="12.75">
      <c r="D87" s="193" t="s">
        <v>114</v>
      </c>
      <c r="E87" s="188" t="s">
        <v>115</v>
      </c>
      <c r="F87" s="188"/>
      <c r="G87" s="188"/>
      <c r="H87" s="188"/>
      <c r="I87" s="188"/>
      <c r="J87" s="199"/>
      <c r="K87" s="198"/>
      <c r="L87" s="198"/>
      <c r="M87" s="198"/>
      <c r="N87" s="198"/>
      <c r="O87" s="199"/>
      <c r="T87" s="174"/>
      <c r="U87" s="199"/>
      <c r="V87" s="199"/>
    </row>
    <row r="88" spans="1:22" ht="12.75">
      <c r="C88" s="174" t="s">
        <v>116</v>
      </c>
      <c r="D88" s="202"/>
      <c r="E88" s="181" t="s">
        <v>117</v>
      </c>
      <c r="F88" s="201">
        <v>70</v>
      </c>
      <c r="G88" s="212" t="s">
        <v>118</v>
      </c>
      <c r="H88" s="200"/>
      <c r="I88" s="195">
        <f>[1]Bahan!D36</f>
        <v>400</v>
      </c>
      <c r="J88" s="199">
        <f t="shared" ref="J88:J93" si="12">+F88*I88</f>
        <v>28000</v>
      </c>
      <c r="K88" s="198"/>
      <c r="L88" s="198"/>
      <c r="M88" s="198"/>
      <c r="N88" s="198"/>
      <c r="O88" s="199"/>
      <c r="T88" s="174"/>
      <c r="U88" s="199"/>
      <c r="V88" s="199"/>
    </row>
    <row r="89" spans="1:22" ht="12.75">
      <c r="C89" s="174" t="s">
        <v>77</v>
      </c>
      <c r="D89" s="202"/>
      <c r="E89" s="181" t="s">
        <v>91</v>
      </c>
      <c r="F89" s="201">
        <f>0.2592*0.8</f>
        <v>0.20735999999999999</v>
      </c>
      <c r="G89" s="202" t="s">
        <v>79</v>
      </c>
      <c r="I89" s="195">
        <f>I79</f>
        <v>55000</v>
      </c>
      <c r="J89" s="199">
        <f t="shared" si="12"/>
        <v>11404.8</v>
      </c>
      <c r="K89" s="198"/>
      <c r="L89" s="198"/>
      <c r="M89" s="198"/>
      <c r="N89" s="198"/>
      <c r="O89" s="199"/>
      <c r="T89" s="174"/>
      <c r="U89" s="199"/>
      <c r="V89" s="199"/>
    </row>
    <row r="90" spans="1:22" ht="12.75">
      <c r="C90" s="174" t="s">
        <v>80</v>
      </c>
      <c r="D90" s="202"/>
      <c r="E90" s="181" t="s">
        <v>92</v>
      </c>
      <c r="F90" s="201">
        <v>5.8000000000000003E-2</v>
      </c>
      <c r="G90" s="212" t="s">
        <v>68</v>
      </c>
      <c r="H90" s="200"/>
      <c r="I90" s="195">
        <f>I80</f>
        <v>178250</v>
      </c>
      <c r="J90" s="199">
        <f t="shared" si="12"/>
        <v>10338.5</v>
      </c>
      <c r="K90" s="198"/>
      <c r="L90" s="198"/>
      <c r="M90" s="198"/>
      <c r="N90" s="198"/>
      <c r="O90" s="199"/>
      <c r="T90" s="174"/>
      <c r="U90" s="199"/>
      <c r="V90" s="199"/>
    </row>
    <row r="91" spans="1:22" ht="12.75">
      <c r="B91" s="174" t="s">
        <v>52</v>
      </c>
      <c r="C91" s="174" t="s">
        <v>119</v>
      </c>
      <c r="D91" s="202"/>
      <c r="E91" s="181" t="s">
        <v>54</v>
      </c>
      <c r="F91" s="201">
        <v>0.32179999999999997</v>
      </c>
      <c r="G91" s="202" t="s">
        <v>55</v>
      </c>
      <c r="I91" s="195">
        <f>I82</f>
        <v>45000</v>
      </c>
      <c r="J91" s="199">
        <f t="shared" si="12"/>
        <v>14480.999999999998</v>
      </c>
      <c r="K91" s="198"/>
      <c r="L91" s="198"/>
      <c r="M91" s="198"/>
      <c r="N91" s="198"/>
      <c r="O91" s="199"/>
      <c r="T91" s="174"/>
      <c r="U91" s="199"/>
      <c r="V91" s="199"/>
    </row>
    <row r="92" spans="1:22" ht="12.75">
      <c r="B92" s="174" t="s">
        <v>52</v>
      </c>
      <c r="C92" s="174" t="s">
        <v>72</v>
      </c>
      <c r="D92" s="202"/>
      <c r="E92" s="181" t="s">
        <v>73</v>
      </c>
      <c r="F92" s="201">
        <v>0.18049999999999999</v>
      </c>
      <c r="G92" s="202" t="s">
        <v>55</v>
      </c>
      <c r="I92" s="195">
        <f>I83</f>
        <v>60000</v>
      </c>
      <c r="J92" s="199">
        <f t="shared" si="12"/>
        <v>10830</v>
      </c>
      <c r="K92" s="198"/>
      <c r="L92" s="198"/>
      <c r="M92" s="198"/>
      <c r="N92" s="198"/>
      <c r="O92" s="199"/>
      <c r="T92" s="174"/>
      <c r="U92" s="199"/>
      <c r="V92" s="199"/>
    </row>
    <row r="93" spans="1:22" ht="12.75">
      <c r="B93" s="174" t="s">
        <v>52</v>
      </c>
      <c r="C93" s="174" t="s">
        <v>56</v>
      </c>
      <c r="D93" s="202"/>
      <c r="E93" s="181" t="s">
        <v>57</v>
      </c>
      <c r="F93" s="201">
        <v>8.3000000000000001E-3</v>
      </c>
      <c r="G93" s="202" t="s">
        <v>55</v>
      </c>
      <c r="I93" s="195">
        <f>I84</f>
        <v>70000</v>
      </c>
      <c r="J93" s="199">
        <f t="shared" si="12"/>
        <v>581</v>
      </c>
      <c r="K93" s="198"/>
      <c r="L93" s="198"/>
      <c r="M93" s="198"/>
      <c r="N93" s="198"/>
      <c r="O93" s="199"/>
      <c r="T93" s="174"/>
      <c r="U93" s="199"/>
      <c r="V93" s="199"/>
    </row>
    <row r="94" spans="1:22" ht="12.75">
      <c r="D94" s="202"/>
      <c r="E94" s="197" t="s">
        <v>61</v>
      </c>
      <c r="G94" s="202"/>
      <c r="J94" s="197">
        <f>SUM(J88:J93)</f>
        <v>75635.3</v>
      </c>
      <c r="K94" s="196"/>
      <c r="L94" s="196"/>
      <c r="M94" s="196"/>
      <c r="N94" s="196"/>
      <c r="O94" s="197"/>
      <c r="T94" s="174"/>
      <c r="U94" s="199"/>
      <c r="V94" s="199"/>
    </row>
    <row r="95" spans="1:22" ht="12.75">
      <c r="A95" s="188" t="s">
        <v>120</v>
      </c>
      <c r="B95" s="188"/>
      <c r="C95" s="188"/>
      <c r="D95" s="202"/>
      <c r="E95" s="197" t="s">
        <v>63</v>
      </c>
      <c r="G95" s="202"/>
      <c r="J95" s="197" t="e">
        <f>INT(#REF!/10)*10</f>
        <v>#REF!</v>
      </c>
      <c r="K95" s="196"/>
      <c r="L95" s="196"/>
      <c r="M95" s="196"/>
      <c r="N95" s="196"/>
      <c r="O95" s="197"/>
      <c r="T95" s="188"/>
      <c r="U95" s="199"/>
      <c r="V95" s="199"/>
    </row>
    <row r="96" spans="1:22" ht="12.75">
      <c r="A96" s="188"/>
      <c r="B96" s="188"/>
      <c r="C96" s="188"/>
      <c r="D96" s="202" t="s">
        <v>121</v>
      </c>
      <c r="E96" s="223" t="s">
        <v>122</v>
      </c>
      <c r="F96" s="224"/>
      <c r="G96" s="225"/>
      <c r="J96" s="199"/>
      <c r="K96" s="196"/>
      <c r="L96" s="196"/>
      <c r="M96" s="196"/>
      <c r="N96" s="196"/>
      <c r="O96" s="197"/>
      <c r="T96" s="188"/>
      <c r="U96" s="199"/>
      <c r="V96" s="199"/>
    </row>
    <row r="97" spans="1:22" ht="12.75">
      <c r="A97" s="188"/>
      <c r="B97" s="188"/>
      <c r="C97" s="188"/>
      <c r="D97" s="202"/>
      <c r="E97" s="181" t="s">
        <v>91</v>
      </c>
      <c r="F97" s="226">
        <v>1.74</v>
      </c>
      <c r="G97" s="227" t="s">
        <v>123</v>
      </c>
      <c r="I97" s="195">
        <f>I89</f>
        <v>55000</v>
      </c>
      <c r="J97" s="199">
        <f>+F97*I97</f>
        <v>95700</v>
      </c>
      <c r="K97" s="196"/>
      <c r="L97" s="196"/>
      <c r="M97" s="196"/>
      <c r="N97" s="196"/>
      <c r="O97" s="197"/>
      <c r="T97" s="188"/>
      <c r="U97" s="199"/>
      <c r="V97" s="199"/>
    </row>
    <row r="98" spans="1:22" ht="12.75">
      <c r="A98" s="188"/>
      <c r="B98" s="188"/>
      <c r="C98" s="188"/>
      <c r="D98" s="202"/>
      <c r="E98" s="228" t="s">
        <v>92</v>
      </c>
      <c r="F98" s="226">
        <v>0.27900000000000003</v>
      </c>
      <c r="G98" s="227" t="s">
        <v>2</v>
      </c>
      <c r="I98" s="195">
        <f>I90</f>
        <v>178250</v>
      </c>
      <c r="J98" s="199">
        <f t="shared" ref="J98:J102" si="13">+F98*I98</f>
        <v>49731.750000000007</v>
      </c>
      <c r="K98" s="196"/>
      <c r="L98" s="196"/>
      <c r="M98" s="196"/>
      <c r="N98" s="196"/>
      <c r="O98" s="197"/>
      <c r="T98" s="188"/>
      <c r="U98" s="199"/>
      <c r="V98" s="199"/>
    </row>
    <row r="99" spans="1:22" ht="12.75">
      <c r="A99" s="188"/>
      <c r="B99" s="188"/>
      <c r="C99" s="188"/>
      <c r="D99" s="202"/>
      <c r="E99" s="229" t="s">
        <v>124</v>
      </c>
      <c r="F99" s="226">
        <v>142</v>
      </c>
      <c r="G99" s="227" t="s">
        <v>125</v>
      </c>
      <c r="I99" s="222">
        <f>[1]Bahan!D39</f>
        <v>1980</v>
      </c>
      <c r="J99" s="199">
        <f t="shared" si="13"/>
        <v>281160</v>
      </c>
      <c r="K99" s="196"/>
      <c r="L99" s="196"/>
      <c r="M99" s="196"/>
      <c r="N99" s="196"/>
      <c r="O99" s="197"/>
      <c r="T99" s="188"/>
      <c r="U99" s="199"/>
      <c r="V99" s="199"/>
    </row>
    <row r="100" spans="1:22" ht="12.75">
      <c r="A100" s="188"/>
      <c r="B100" s="188"/>
      <c r="C100" s="188"/>
      <c r="D100" s="202"/>
      <c r="E100" s="228" t="s">
        <v>73</v>
      </c>
      <c r="F100" s="226">
        <v>1.5</v>
      </c>
      <c r="G100" s="227" t="s">
        <v>126</v>
      </c>
      <c r="I100" s="195">
        <f>I92</f>
        <v>60000</v>
      </c>
      <c r="J100" s="199">
        <f t="shared" si="13"/>
        <v>90000</v>
      </c>
      <c r="K100" s="196"/>
      <c r="L100" s="196"/>
      <c r="M100" s="196"/>
      <c r="N100" s="196"/>
      <c r="O100" s="197"/>
      <c r="T100" s="188"/>
      <c r="U100" s="199"/>
      <c r="V100" s="199"/>
    </row>
    <row r="101" spans="1:22" ht="12.75">
      <c r="A101" s="188"/>
      <c r="B101" s="188"/>
      <c r="C101" s="188"/>
      <c r="D101" s="202"/>
      <c r="E101" s="228" t="s">
        <v>54</v>
      </c>
      <c r="F101" s="226">
        <v>4.5</v>
      </c>
      <c r="G101" s="227" t="s">
        <v>126</v>
      </c>
      <c r="I101" s="195">
        <f>I91</f>
        <v>45000</v>
      </c>
      <c r="J101" s="199">
        <f t="shared" si="13"/>
        <v>202500</v>
      </c>
      <c r="K101" s="196"/>
      <c r="L101" s="196"/>
      <c r="M101" s="196"/>
      <c r="N101" s="196"/>
      <c r="O101" s="197"/>
      <c r="T101" s="188"/>
      <c r="U101" s="199"/>
      <c r="V101" s="199"/>
    </row>
    <row r="102" spans="1:22" ht="12.75">
      <c r="A102" s="188"/>
      <c r="B102" s="188"/>
      <c r="C102" s="188"/>
      <c r="D102" s="202"/>
      <c r="E102" s="228" t="s">
        <v>127</v>
      </c>
      <c r="F102" s="226">
        <v>0.22500000000000001</v>
      </c>
      <c r="G102" s="227" t="s">
        <v>126</v>
      </c>
      <c r="I102" s="195">
        <f>I93</f>
        <v>70000</v>
      </c>
      <c r="J102" s="199">
        <f t="shared" si="13"/>
        <v>15750</v>
      </c>
      <c r="K102" s="196"/>
      <c r="L102" s="196"/>
      <c r="M102" s="196"/>
      <c r="N102" s="196"/>
      <c r="O102" s="197"/>
      <c r="T102" s="188"/>
      <c r="U102" s="199"/>
      <c r="V102" s="199"/>
    </row>
    <row r="103" spans="1:22" ht="12.75">
      <c r="A103" s="188"/>
      <c r="B103" s="188"/>
      <c r="C103" s="188"/>
      <c r="D103" s="202"/>
      <c r="E103" s="197" t="s">
        <v>61</v>
      </c>
      <c r="G103" s="202"/>
      <c r="I103" s="181" t="s">
        <v>128</v>
      </c>
      <c r="J103" s="197">
        <f>SUM(J97:J102)</f>
        <v>734841.75</v>
      </c>
      <c r="K103" s="196"/>
      <c r="L103" s="196"/>
      <c r="M103" s="196"/>
      <c r="N103" s="196"/>
      <c r="O103" s="197"/>
      <c r="T103" s="188"/>
      <c r="U103" s="199"/>
      <c r="V103" s="199"/>
    </row>
    <row r="104" spans="1:22" ht="12.75">
      <c r="A104" s="188"/>
      <c r="B104" s="188"/>
      <c r="C104" s="188"/>
      <c r="D104" s="202"/>
      <c r="E104" s="195" t="s">
        <v>129</v>
      </c>
      <c r="F104" s="195" t="s">
        <v>129</v>
      </c>
      <c r="G104" s="195" t="s">
        <v>129</v>
      </c>
      <c r="H104" s="195" t="s">
        <v>129</v>
      </c>
      <c r="I104" s="181" t="s">
        <v>130</v>
      </c>
      <c r="J104" s="195">
        <f>J103*0.08</f>
        <v>58787.340000000004</v>
      </c>
      <c r="K104" s="196"/>
      <c r="L104" s="196"/>
      <c r="M104" s="196"/>
      <c r="N104" s="196"/>
      <c r="O104" s="197"/>
      <c r="T104" s="188"/>
      <c r="U104" s="199"/>
      <c r="V104" s="199"/>
    </row>
    <row r="105" spans="1:22" ht="12.75">
      <c r="A105" s="188"/>
      <c r="B105" s="188"/>
      <c r="C105" s="188"/>
      <c r="D105" s="202"/>
      <c r="E105" s="195" t="s">
        <v>131</v>
      </c>
      <c r="G105" s="202"/>
      <c r="J105" s="195">
        <f>0.1*J104</f>
        <v>5878.7340000000004</v>
      </c>
      <c r="K105" s="196"/>
      <c r="L105" s="196"/>
      <c r="M105" s="196"/>
      <c r="N105" s="196"/>
      <c r="O105" s="197"/>
      <c r="T105" s="188"/>
      <c r="U105" s="199"/>
      <c r="V105" s="199"/>
    </row>
    <row r="106" spans="1:22" ht="12.75">
      <c r="A106" s="188"/>
      <c r="B106" s="188"/>
      <c r="C106" s="188"/>
      <c r="D106" s="202"/>
      <c r="E106" s="195" t="s">
        <v>61</v>
      </c>
      <c r="G106" s="202"/>
      <c r="J106" s="195">
        <f>SUM(J104:J105)</f>
        <v>64666.074000000008</v>
      </c>
      <c r="K106" s="196"/>
      <c r="L106" s="196"/>
      <c r="M106" s="196"/>
      <c r="N106" s="196"/>
      <c r="O106" s="197"/>
      <c r="T106" s="188"/>
      <c r="U106" s="199"/>
      <c r="V106" s="199"/>
    </row>
    <row r="107" spans="1:22" ht="12.75">
      <c r="A107" s="188"/>
      <c r="B107" s="188"/>
      <c r="C107" s="188"/>
      <c r="D107" s="202"/>
      <c r="E107" s="197" t="s">
        <v>63</v>
      </c>
      <c r="G107" s="202"/>
      <c r="J107" s="197">
        <f>INT(J106/10)*10</f>
        <v>64660</v>
      </c>
      <c r="K107" s="196"/>
      <c r="L107" s="196"/>
      <c r="M107" s="196"/>
      <c r="N107" s="196"/>
      <c r="O107" s="197"/>
      <c r="T107" s="188"/>
      <c r="U107" s="199"/>
      <c r="V107" s="199"/>
    </row>
    <row r="108" spans="1:22" ht="12.75">
      <c r="D108" s="193" t="s">
        <v>132</v>
      </c>
      <c r="E108" s="188" t="s">
        <v>133</v>
      </c>
      <c r="F108" s="188"/>
      <c r="G108" s="188"/>
      <c r="H108" s="188"/>
      <c r="I108" s="188"/>
      <c r="J108" s="199"/>
      <c r="K108" s="198"/>
      <c r="L108" s="198"/>
      <c r="M108" s="198"/>
      <c r="N108" s="198"/>
      <c r="O108" s="199"/>
      <c r="T108" s="174"/>
      <c r="U108" s="199"/>
      <c r="V108" s="199"/>
    </row>
    <row r="109" spans="1:22" ht="12.75">
      <c r="C109" s="174" t="s">
        <v>77</v>
      </c>
      <c r="D109" s="202"/>
      <c r="E109" s="181" t="s">
        <v>91</v>
      </c>
      <c r="F109" s="201">
        <v>0.1</v>
      </c>
      <c r="G109" s="202" t="s">
        <v>79</v>
      </c>
      <c r="I109" s="195">
        <f>I97</f>
        <v>55000</v>
      </c>
      <c r="J109" s="199">
        <f t="shared" ref="J109:J113" si="14">+F109*I109</f>
        <v>5500</v>
      </c>
      <c r="K109" s="198"/>
      <c r="L109" s="198"/>
      <c r="M109" s="198"/>
      <c r="N109" s="198"/>
      <c r="O109" s="199"/>
      <c r="T109" s="174"/>
      <c r="U109" s="199"/>
      <c r="V109" s="199"/>
    </row>
    <row r="110" spans="1:22" ht="12.75">
      <c r="C110" s="174" t="s">
        <v>80</v>
      </c>
      <c r="D110" s="202"/>
      <c r="E110" s="181" t="s">
        <v>92</v>
      </c>
      <c r="F110" s="201">
        <v>1.9E-2</v>
      </c>
      <c r="G110" s="212" t="s">
        <v>68</v>
      </c>
      <c r="H110" s="200"/>
      <c r="I110" s="195">
        <f>I90</f>
        <v>178250</v>
      </c>
      <c r="J110" s="199">
        <f t="shared" si="14"/>
        <v>3386.75</v>
      </c>
      <c r="K110" s="198"/>
      <c r="L110" s="198"/>
      <c r="M110" s="198"/>
      <c r="N110" s="198"/>
      <c r="O110" s="199"/>
      <c r="T110" s="174"/>
      <c r="U110" s="199"/>
      <c r="V110" s="199"/>
    </row>
    <row r="111" spans="1:22" ht="12.75">
      <c r="B111" s="174" t="s">
        <v>52</v>
      </c>
      <c r="C111" s="174" t="s">
        <v>119</v>
      </c>
      <c r="D111" s="202"/>
      <c r="E111" s="181" t="s">
        <v>54</v>
      </c>
      <c r="F111" s="201">
        <v>0.28599999999999998</v>
      </c>
      <c r="G111" s="202" t="s">
        <v>55</v>
      </c>
      <c r="I111" s="195">
        <f>I91</f>
        <v>45000</v>
      </c>
      <c r="J111" s="199">
        <f t="shared" si="14"/>
        <v>12869.999999999998</v>
      </c>
      <c r="K111" s="198"/>
      <c r="L111" s="198"/>
      <c r="M111" s="198"/>
      <c r="N111" s="198"/>
      <c r="O111" s="199"/>
      <c r="T111" s="174"/>
      <c r="U111" s="199"/>
      <c r="V111" s="199"/>
    </row>
    <row r="112" spans="1:22" ht="12.75">
      <c r="B112" s="174" t="s">
        <v>52</v>
      </c>
      <c r="C112" s="174" t="s">
        <v>72</v>
      </c>
      <c r="D112" s="202"/>
      <c r="E112" s="181" t="s">
        <v>73</v>
      </c>
      <c r="F112" s="201">
        <v>0.214</v>
      </c>
      <c r="G112" s="202" t="s">
        <v>55</v>
      </c>
      <c r="I112" s="195">
        <f>I92</f>
        <v>60000</v>
      </c>
      <c r="J112" s="199">
        <f t="shared" si="14"/>
        <v>12840</v>
      </c>
      <c r="K112" s="198"/>
      <c r="L112" s="198"/>
      <c r="M112" s="198"/>
      <c r="N112" s="198"/>
      <c r="O112" s="199"/>
      <c r="T112" s="174"/>
      <c r="U112" s="199"/>
      <c r="V112" s="199"/>
    </row>
    <row r="113" spans="1:22" ht="12.75">
      <c r="B113" s="174" t="s">
        <v>52</v>
      </c>
      <c r="C113" s="174" t="s">
        <v>56</v>
      </c>
      <c r="D113" s="202"/>
      <c r="E113" s="181" t="s">
        <v>57</v>
      </c>
      <c r="F113" s="201">
        <v>0.02</v>
      </c>
      <c r="G113" s="202" t="s">
        <v>55</v>
      </c>
      <c r="I113" s="195">
        <f>I102</f>
        <v>70000</v>
      </c>
      <c r="J113" s="199">
        <f t="shared" si="14"/>
        <v>1400</v>
      </c>
      <c r="K113" s="198"/>
      <c r="L113" s="198"/>
      <c r="M113" s="198"/>
      <c r="N113" s="198"/>
      <c r="O113" s="199"/>
      <c r="T113" s="174"/>
      <c r="U113" s="199"/>
      <c r="V113" s="199"/>
    </row>
    <row r="114" spans="1:22" ht="12.75">
      <c r="D114" s="202"/>
      <c r="E114" s="197" t="s">
        <v>61</v>
      </c>
      <c r="G114" s="202"/>
      <c r="J114" s="197">
        <f>SUM(J109:J113)</f>
        <v>35996.75</v>
      </c>
      <c r="K114" s="196"/>
      <c r="L114" s="196"/>
      <c r="M114" s="196"/>
      <c r="N114" s="196"/>
      <c r="O114" s="197"/>
      <c r="T114" s="174"/>
      <c r="U114" s="199"/>
      <c r="V114" s="199"/>
    </row>
    <row r="115" spans="1:22" ht="12.75">
      <c r="A115" s="188" t="s">
        <v>134</v>
      </c>
      <c r="B115" s="188"/>
      <c r="C115" s="188"/>
      <c r="D115" s="202"/>
      <c r="E115" s="197" t="s">
        <v>63</v>
      </c>
      <c r="G115" s="202"/>
      <c r="J115" s="197" t="e">
        <f>INT(#REF!/10)*10</f>
        <v>#REF!</v>
      </c>
      <c r="K115" s="196"/>
      <c r="L115" s="196"/>
      <c r="M115" s="196"/>
      <c r="N115" s="196"/>
      <c r="O115" s="197"/>
      <c r="P115" s="222"/>
      <c r="T115" s="188"/>
      <c r="U115" s="199"/>
      <c r="V115" s="199"/>
    </row>
    <row r="116" spans="1:22" ht="12.75">
      <c r="D116" s="193" t="s">
        <v>135</v>
      </c>
      <c r="E116" s="186" t="s">
        <v>136</v>
      </c>
      <c r="F116" s="230"/>
      <c r="G116" s="193"/>
      <c r="H116" s="186"/>
      <c r="I116" s="204"/>
      <c r="J116" s="204"/>
      <c r="K116" s="203"/>
      <c r="L116" s="203"/>
      <c r="M116" s="203"/>
      <c r="N116" s="203"/>
      <c r="O116" s="204"/>
      <c r="T116" s="174"/>
      <c r="U116" s="199"/>
      <c r="V116" s="199"/>
    </row>
    <row r="117" spans="1:22" ht="12.75">
      <c r="D117" s="202"/>
      <c r="E117" s="181" t="s">
        <v>137</v>
      </c>
      <c r="F117" s="201">
        <v>2.25</v>
      </c>
      <c r="G117" s="202" t="s">
        <v>68</v>
      </c>
      <c r="I117" s="199" t="e">
        <f>#REF!</f>
        <v>#REF!</v>
      </c>
      <c r="J117" s="199" t="e">
        <f t="shared" ref="J117:J129" si="15">+F117*I117</f>
        <v>#REF!</v>
      </c>
      <c r="K117" s="198"/>
      <c r="L117" s="198"/>
      <c r="M117" s="198"/>
      <c r="N117" s="198"/>
      <c r="O117" s="199"/>
      <c r="T117" s="174"/>
      <c r="U117" s="199"/>
      <c r="V117" s="199"/>
    </row>
    <row r="118" spans="1:22" ht="12.75">
      <c r="C118" s="174" t="s">
        <v>69</v>
      </c>
      <c r="D118" s="202"/>
      <c r="E118" s="181" t="s">
        <v>138</v>
      </c>
      <c r="F118" s="201">
        <v>0.10709999999999999</v>
      </c>
      <c r="G118" s="202" t="s">
        <v>68</v>
      </c>
      <c r="I118" s="195">
        <f>[1]Bahan!D396</f>
        <v>132250</v>
      </c>
      <c r="J118" s="199">
        <f t="shared" si="15"/>
        <v>14163.974999999999</v>
      </c>
      <c r="K118" s="198"/>
      <c r="L118" s="198"/>
      <c r="M118" s="198"/>
      <c r="N118" s="198"/>
      <c r="O118" s="199"/>
      <c r="T118" s="174"/>
      <c r="U118" s="199"/>
      <c r="V118" s="199"/>
    </row>
    <row r="119" spans="1:22" ht="12.75">
      <c r="D119" s="202"/>
      <c r="E119" s="181" t="s">
        <v>139</v>
      </c>
      <c r="F119" s="201">
        <v>1.125</v>
      </c>
      <c r="G119" s="202" t="s">
        <v>68</v>
      </c>
      <c r="I119" s="199" t="e">
        <f>#REF!</f>
        <v>#REF!</v>
      </c>
      <c r="J119" s="199" t="e">
        <f t="shared" si="15"/>
        <v>#REF!</v>
      </c>
      <c r="K119" s="198"/>
      <c r="L119" s="198"/>
      <c r="M119" s="198"/>
      <c r="N119" s="198"/>
      <c r="O119" s="199"/>
      <c r="T119" s="174"/>
      <c r="U119" s="199"/>
      <c r="V119" s="199"/>
    </row>
    <row r="120" spans="1:22" ht="12.75">
      <c r="D120" s="202"/>
      <c r="E120" s="181" t="s">
        <v>140</v>
      </c>
      <c r="F120" s="201">
        <v>7.5</v>
      </c>
      <c r="G120" s="202" t="s">
        <v>90</v>
      </c>
      <c r="I120" s="199" t="e">
        <f>#REF!</f>
        <v>#REF!</v>
      </c>
      <c r="J120" s="199" t="e">
        <f t="shared" si="15"/>
        <v>#REF!</v>
      </c>
      <c r="K120" s="198"/>
      <c r="L120" s="198"/>
      <c r="M120" s="198"/>
      <c r="N120" s="198"/>
      <c r="O120" s="199"/>
      <c r="T120" s="174"/>
      <c r="U120" s="199"/>
      <c r="V120" s="199"/>
    </row>
    <row r="121" spans="1:22" ht="12.75">
      <c r="D121" s="202"/>
      <c r="E121" s="181" t="s">
        <v>141</v>
      </c>
      <c r="F121" s="201">
        <v>0.15</v>
      </c>
      <c r="G121" s="202" t="s">
        <v>68</v>
      </c>
      <c r="I121" s="199" t="e">
        <f>#REF!</f>
        <v>#REF!</v>
      </c>
      <c r="J121" s="199" t="e">
        <f t="shared" si="15"/>
        <v>#REF!</v>
      </c>
      <c r="K121" s="198"/>
      <c r="L121" s="198"/>
      <c r="M121" s="198"/>
      <c r="N121" s="198"/>
      <c r="O121" s="199"/>
      <c r="T121" s="174"/>
      <c r="U121" s="199"/>
      <c r="V121" s="199"/>
    </row>
    <row r="122" spans="1:22" ht="12.75">
      <c r="C122" s="174" t="s">
        <v>142</v>
      </c>
      <c r="D122" s="202"/>
      <c r="E122" s="181" t="s">
        <v>143</v>
      </c>
      <c r="F122" s="201">
        <v>9</v>
      </c>
      <c r="G122" s="202" t="s">
        <v>144</v>
      </c>
      <c r="I122" s="195" t="e">
        <f>#REF!</f>
        <v>#REF!</v>
      </c>
      <c r="J122" s="199" t="e">
        <f t="shared" si="15"/>
        <v>#REF!</v>
      </c>
      <c r="K122" s="198"/>
      <c r="L122" s="198"/>
      <c r="M122" s="198"/>
      <c r="N122" s="198"/>
      <c r="O122" s="199"/>
      <c r="T122" s="174"/>
      <c r="U122" s="199"/>
      <c r="V122" s="199"/>
    </row>
    <row r="123" spans="1:22" ht="12.75">
      <c r="C123" s="174" t="s">
        <v>145</v>
      </c>
      <c r="D123" s="202"/>
      <c r="E123" s="181" t="s">
        <v>146</v>
      </c>
      <c r="F123" s="201">
        <v>0.6</v>
      </c>
      <c r="G123" s="202" t="s">
        <v>147</v>
      </c>
      <c r="I123" s="195" t="e">
        <f>#REF!</f>
        <v>#REF!</v>
      </c>
      <c r="J123" s="199" t="e">
        <f t="shared" si="15"/>
        <v>#REF!</v>
      </c>
      <c r="K123" s="198"/>
      <c r="L123" s="198"/>
      <c r="M123" s="198"/>
      <c r="N123" s="198"/>
      <c r="O123" s="199"/>
      <c r="T123" s="174"/>
      <c r="U123" s="199"/>
      <c r="V123" s="199"/>
    </row>
    <row r="124" spans="1:22" ht="12.75">
      <c r="D124" s="202"/>
      <c r="E124" s="181" t="s">
        <v>148</v>
      </c>
      <c r="F124" s="201">
        <v>1.6875</v>
      </c>
      <c r="G124" s="202" t="s">
        <v>68</v>
      </c>
      <c r="I124" s="199" t="e">
        <f>#REF!</f>
        <v>#REF!</v>
      </c>
      <c r="J124" s="199" t="e">
        <f t="shared" si="15"/>
        <v>#REF!</v>
      </c>
      <c r="K124" s="198"/>
      <c r="L124" s="198"/>
      <c r="M124" s="198"/>
      <c r="N124" s="198"/>
      <c r="O124" s="199"/>
      <c r="T124" s="174"/>
      <c r="U124" s="199"/>
      <c r="V124" s="199"/>
    </row>
    <row r="125" spans="1:22" ht="12.75">
      <c r="D125" s="202"/>
      <c r="E125" s="181" t="s">
        <v>149</v>
      </c>
      <c r="F125" s="201">
        <v>2.7</v>
      </c>
      <c r="G125" s="202" t="s">
        <v>95</v>
      </c>
      <c r="I125" s="199" t="e">
        <f>#REF!</f>
        <v>#REF!</v>
      </c>
      <c r="J125" s="199" t="e">
        <f t="shared" si="15"/>
        <v>#REF!</v>
      </c>
      <c r="K125" s="198"/>
      <c r="L125" s="198"/>
      <c r="M125" s="198"/>
      <c r="N125" s="198"/>
      <c r="O125" s="199"/>
      <c r="T125" s="174"/>
      <c r="U125" s="199"/>
      <c r="V125" s="199"/>
    </row>
    <row r="126" spans="1:22" ht="12.75">
      <c r="D126" s="202"/>
      <c r="E126" s="181" t="s">
        <v>150</v>
      </c>
      <c r="F126" s="201">
        <v>0.52500000000000002</v>
      </c>
      <c r="G126" s="202" t="s">
        <v>68</v>
      </c>
      <c r="I126" s="199" t="e">
        <f>#REF!</f>
        <v>#REF!</v>
      </c>
      <c r="J126" s="199" t="e">
        <f t="shared" si="15"/>
        <v>#REF!</v>
      </c>
      <c r="K126" s="198"/>
      <c r="L126" s="198"/>
      <c r="M126" s="198"/>
      <c r="N126" s="198"/>
      <c r="O126" s="199"/>
      <c r="T126" s="174"/>
      <c r="U126" s="199"/>
      <c r="V126" s="199"/>
    </row>
    <row r="127" spans="1:22" ht="12.75">
      <c r="C127" s="174" t="s">
        <v>151</v>
      </c>
      <c r="D127" s="202"/>
      <c r="E127" s="181" t="s">
        <v>152</v>
      </c>
      <c r="F127" s="201">
        <v>9</v>
      </c>
      <c r="G127" s="202" t="s">
        <v>144</v>
      </c>
      <c r="I127" s="195" t="e">
        <f>#REF!</f>
        <v>#REF!</v>
      </c>
      <c r="J127" s="199" t="e">
        <f t="shared" si="15"/>
        <v>#REF!</v>
      </c>
      <c r="K127" s="198"/>
      <c r="L127" s="198"/>
      <c r="M127" s="198"/>
      <c r="N127" s="198"/>
      <c r="O127" s="199"/>
      <c r="T127" s="174"/>
      <c r="U127" s="199"/>
      <c r="V127" s="199"/>
    </row>
    <row r="128" spans="1:22" ht="12.75">
      <c r="D128" s="202"/>
      <c r="E128" s="181" t="s">
        <v>153</v>
      </c>
      <c r="F128" s="201">
        <v>0.5625</v>
      </c>
      <c r="G128" s="212" t="s">
        <v>68</v>
      </c>
      <c r="H128" s="200"/>
      <c r="I128" s="199" t="e">
        <f>#REF!</f>
        <v>#REF!</v>
      </c>
      <c r="J128" s="199" t="e">
        <f t="shared" si="15"/>
        <v>#REF!</v>
      </c>
      <c r="K128" s="198"/>
      <c r="L128" s="198"/>
      <c r="M128" s="198"/>
      <c r="N128" s="198"/>
      <c r="O128" s="199"/>
      <c r="T128" s="174"/>
      <c r="U128" s="199"/>
      <c r="V128" s="199"/>
    </row>
    <row r="129" spans="1:22" ht="12.75">
      <c r="C129" s="174" t="s">
        <v>154</v>
      </c>
      <c r="D129" s="202"/>
      <c r="E129" s="181" t="s">
        <v>155</v>
      </c>
      <c r="F129" s="201">
        <v>6.5000000000000002E-2</v>
      </c>
      <c r="G129" s="202" t="s">
        <v>156</v>
      </c>
      <c r="I129" s="195" t="e">
        <f>SUM(J117:J128)</f>
        <v>#REF!</v>
      </c>
      <c r="J129" s="199" t="e">
        <f t="shared" si="15"/>
        <v>#REF!</v>
      </c>
      <c r="K129" s="198"/>
      <c r="L129" s="198"/>
      <c r="M129" s="198"/>
      <c r="N129" s="198"/>
      <c r="O129" s="199"/>
      <c r="T129" s="174"/>
      <c r="U129" s="199"/>
      <c r="V129" s="199"/>
    </row>
    <row r="130" spans="1:22" ht="12.75">
      <c r="D130" s="202"/>
      <c r="E130" s="197" t="s">
        <v>61</v>
      </c>
      <c r="G130" s="202"/>
      <c r="J130" s="197" t="e">
        <f>SUM(J117:J129)</f>
        <v>#REF!</v>
      </c>
      <c r="K130" s="196"/>
      <c r="L130" s="196"/>
      <c r="M130" s="196"/>
      <c r="N130" s="196"/>
      <c r="O130" s="197"/>
      <c r="T130" s="174"/>
      <c r="U130" s="199"/>
      <c r="V130" s="199"/>
    </row>
    <row r="131" spans="1:22" ht="12.75">
      <c r="A131" s="188" t="s">
        <v>157</v>
      </c>
      <c r="B131" s="188"/>
      <c r="C131" s="188"/>
      <c r="D131" s="202"/>
      <c r="E131" s="197" t="s">
        <v>63</v>
      </c>
      <c r="G131" s="202"/>
      <c r="J131" s="197" t="e">
        <f>INT(#REF!/10)*10</f>
        <v>#REF!</v>
      </c>
      <c r="K131" s="196"/>
      <c r="L131" s="196"/>
      <c r="M131" s="196"/>
      <c r="N131" s="196"/>
      <c r="O131" s="197"/>
      <c r="T131" s="188"/>
      <c r="U131" s="199"/>
      <c r="V131" s="199"/>
    </row>
    <row r="132" spans="1:22" ht="12.75">
      <c r="D132" s="193" t="s">
        <v>158</v>
      </c>
      <c r="E132" s="188" t="s">
        <v>159</v>
      </c>
      <c r="F132" s="188"/>
      <c r="G132" s="188"/>
      <c r="H132" s="188"/>
      <c r="I132" s="188"/>
      <c r="J132" s="204"/>
      <c r="K132" s="203"/>
      <c r="L132" s="203"/>
      <c r="M132" s="203"/>
      <c r="N132" s="203"/>
      <c r="O132" s="204"/>
      <c r="T132" s="174"/>
      <c r="U132" s="199"/>
      <c r="V132" s="199"/>
    </row>
    <row r="133" spans="1:22" ht="12.75">
      <c r="C133" s="174" t="s">
        <v>160</v>
      </c>
      <c r="D133" s="202"/>
      <c r="E133" s="181" t="s">
        <v>161</v>
      </c>
      <c r="F133" s="201">
        <v>0.17499999999999999</v>
      </c>
      <c r="G133" s="202" t="s">
        <v>95</v>
      </c>
      <c r="I133" s="195">
        <f>[1]Bahan!D9</f>
        <v>139920</v>
      </c>
      <c r="J133" s="199">
        <f t="shared" ref="J133:J139" si="16">+F133*I133</f>
        <v>24486</v>
      </c>
      <c r="K133" s="198"/>
      <c r="L133" s="198"/>
      <c r="M133" s="198"/>
      <c r="N133" s="198"/>
      <c r="O133" s="199"/>
      <c r="T133" s="174"/>
      <c r="U133" s="199"/>
      <c r="V133" s="199"/>
    </row>
    <row r="134" spans="1:22" ht="12.75">
      <c r="C134" s="174" t="s">
        <v>162</v>
      </c>
      <c r="D134" s="202"/>
      <c r="E134" s="181" t="s">
        <v>163</v>
      </c>
      <c r="F134" s="201">
        <v>0.16</v>
      </c>
      <c r="G134" s="202" t="s">
        <v>95</v>
      </c>
      <c r="I134" s="195">
        <f>[1]Bahan!D491</f>
        <v>11220</v>
      </c>
      <c r="J134" s="199">
        <f t="shared" si="16"/>
        <v>1795.2</v>
      </c>
      <c r="K134" s="198"/>
      <c r="L134" s="198"/>
      <c r="M134" s="198"/>
      <c r="N134" s="198"/>
      <c r="O134" s="199"/>
      <c r="T134" s="174"/>
      <c r="U134" s="199"/>
      <c r="V134" s="199"/>
    </row>
    <row r="135" spans="1:22" ht="12.75">
      <c r="C135" s="174" t="s">
        <v>164</v>
      </c>
      <c r="D135" s="202"/>
      <c r="E135" s="181" t="s">
        <v>165</v>
      </c>
      <c r="F135" s="201">
        <v>0.01</v>
      </c>
      <c r="G135" s="202" t="s">
        <v>118</v>
      </c>
      <c r="I135" s="195">
        <f>[1]Bahan!D540</f>
        <v>14520</v>
      </c>
      <c r="J135" s="199">
        <f t="shared" si="16"/>
        <v>145.20000000000002</v>
      </c>
      <c r="K135" s="198"/>
      <c r="L135" s="198"/>
      <c r="M135" s="198"/>
      <c r="N135" s="198"/>
      <c r="O135" s="199"/>
      <c r="T135" s="174"/>
      <c r="U135" s="199"/>
      <c r="V135" s="199"/>
    </row>
    <row r="136" spans="1:22" ht="12.75">
      <c r="C136" s="174" t="s">
        <v>166</v>
      </c>
      <c r="D136" s="202"/>
      <c r="E136" s="181" t="s">
        <v>167</v>
      </c>
      <c r="F136" s="201">
        <v>0.5</v>
      </c>
      <c r="G136" s="202" t="s">
        <v>168</v>
      </c>
      <c r="I136" s="195">
        <f>[1]Bahan!D8</f>
        <v>2070</v>
      </c>
      <c r="J136" s="199">
        <f t="shared" si="16"/>
        <v>1035</v>
      </c>
      <c r="K136" s="198"/>
      <c r="L136" s="198"/>
      <c r="M136" s="198"/>
      <c r="N136" s="198"/>
      <c r="O136" s="199"/>
      <c r="T136" s="174"/>
      <c r="U136" s="199"/>
      <c r="V136" s="199"/>
    </row>
    <row r="137" spans="1:22" ht="12.75">
      <c r="B137" s="174" t="s">
        <v>52</v>
      </c>
      <c r="C137" s="174" t="s">
        <v>119</v>
      </c>
      <c r="D137" s="202"/>
      <c r="E137" s="181" t="s">
        <v>54</v>
      </c>
      <c r="F137" s="201">
        <v>0.16</v>
      </c>
      <c r="G137" s="202" t="s">
        <v>55</v>
      </c>
      <c r="I137" s="195">
        <f>P</f>
        <v>45000</v>
      </c>
      <c r="J137" s="199">
        <f t="shared" si="16"/>
        <v>7200</v>
      </c>
      <c r="K137" s="198"/>
      <c r="L137" s="198"/>
      <c r="M137" s="198"/>
      <c r="N137" s="198"/>
      <c r="O137" s="199"/>
      <c r="T137" s="174"/>
      <c r="U137" s="199"/>
      <c r="V137" s="199"/>
    </row>
    <row r="138" spans="1:22" ht="12.75">
      <c r="B138" s="174" t="s">
        <v>52</v>
      </c>
      <c r="C138" s="174" t="s">
        <v>169</v>
      </c>
      <c r="D138" s="202"/>
      <c r="E138" s="181" t="s">
        <v>73</v>
      </c>
      <c r="F138" s="201">
        <v>0.28000000000000003</v>
      </c>
      <c r="G138" s="202" t="s">
        <v>55</v>
      </c>
      <c r="I138" s="195">
        <f>TG</f>
        <v>60000</v>
      </c>
      <c r="J138" s="199">
        <f t="shared" si="16"/>
        <v>16800</v>
      </c>
      <c r="K138" s="198"/>
      <c r="L138" s="198"/>
      <c r="M138" s="198"/>
      <c r="N138" s="198"/>
      <c r="O138" s="199"/>
      <c r="T138" s="174"/>
      <c r="U138" s="199"/>
      <c r="V138" s="199"/>
    </row>
    <row r="139" spans="1:22" ht="12.75">
      <c r="B139" s="174" t="s">
        <v>52</v>
      </c>
      <c r="C139" s="174" t="s">
        <v>56</v>
      </c>
      <c r="D139" s="202"/>
      <c r="E139" s="181" t="s">
        <v>57</v>
      </c>
      <c r="F139" s="201">
        <v>0.01</v>
      </c>
      <c r="G139" s="202" t="s">
        <v>55</v>
      </c>
      <c r="I139" s="195">
        <f>M</f>
        <v>70000</v>
      </c>
      <c r="J139" s="199">
        <f t="shared" si="16"/>
        <v>700</v>
      </c>
      <c r="K139" s="198"/>
      <c r="L139" s="198"/>
      <c r="M139" s="198"/>
      <c r="N139" s="198"/>
      <c r="O139" s="199"/>
      <c r="T139" s="174"/>
      <c r="U139" s="199"/>
      <c r="V139" s="199"/>
    </row>
    <row r="140" spans="1:22" ht="12.75">
      <c r="C140" s="174" t="s">
        <v>170</v>
      </c>
      <c r="D140" s="202"/>
      <c r="E140" s="181" t="s">
        <v>171</v>
      </c>
      <c r="F140" s="201">
        <v>4.4999999999999998E-2</v>
      </c>
      <c r="G140" s="202" t="s">
        <v>60</v>
      </c>
      <c r="I140" s="195">
        <f>SUM(J133:J139)</f>
        <v>52161.4</v>
      </c>
      <c r="J140" s="199">
        <f>+F140*I140</f>
        <v>2347.2629999999999</v>
      </c>
      <c r="K140" s="198"/>
      <c r="L140" s="198"/>
      <c r="M140" s="198"/>
      <c r="N140" s="198"/>
      <c r="O140" s="199"/>
      <c r="T140" s="174"/>
      <c r="U140" s="199"/>
      <c r="V140" s="199"/>
    </row>
    <row r="141" spans="1:22" ht="12.75">
      <c r="D141" s="202"/>
      <c r="E141" s="197" t="s">
        <v>61</v>
      </c>
      <c r="G141" s="202"/>
      <c r="J141" s="197">
        <f>SUM(J133:J139)</f>
        <v>52161.4</v>
      </c>
      <c r="K141" s="196"/>
      <c r="L141" s="196"/>
      <c r="M141" s="196"/>
      <c r="N141" s="196"/>
      <c r="O141" s="197"/>
      <c r="T141" s="174"/>
      <c r="U141" s="199"/>
      <c r="V141" s="199"/>
    </row>
    <row r="142" spans="1:22" ht="12.75">
      <c r="A142" s="188" t="s">
        <v>172</v>
      </c>
      <c r="B142" s="188"/>
      <c r="C142" s="188"/>
      <c r="D142" s="202"/>
      <c r="E142" s="197" t="s">
        <v>63</v>
      </c>
      <c r="G142" s="202"/>
      <c r="J142" s="197">
        <f>INT(J141/10)*10</f>
        <v>52160</v>
      </c>
      <c r="K142" s="196"/>
      <c r="L142" s="196"/>
      <c r="M142" s="196"/>
      <c r="N142" s="196"/>
      <c r="O142" s="197"/>
      <c r="T142" s="188"/>
      <c r="U142" s="199"/>
      <c r="V142" s="199"/>
    </row>
    <row r="143" spans="1:22" ht="12.75">
      <c r="D143" s="193" t="s">
        <v>173</v>
      </c>
      <c r="E143" s="188" t="s">
        <v>174</v>
      </c>
      <c r="F143" s="188"/>
      <c r="G143" s="188"/>
      <c r="H143" s="188"/>
      <c r="I143" s="188"/>
      <c r="J143" s="204"/>
      <c r="K143" s="203"/>
      <c r="L143" s="203"/>
      <c r="M143" s="203"/>
      <c r="N143" s="203"/>
      <c r="O143" s="204"/>
      <c r="T143" s="174"/>
      <c r="U143" s="199"/>
      <c r="V143" s="199"/>
    </row>
    <row r="144" spans="1:22" ht="12.75">
      <c r="C144" s="174" t="s">
        <v>160</v>
      </c>
      <c r="D144" s="202"/>
      <c r="E144" s="181" t="s">
        <v>161</v>
      </c>
      <c r="F144" s="201">
        <v>0.2</v>
      </c>
      <c r="G144" s="202" t="s">
        <v>95</v>
      </c>
      <c r="I144" s="195">
        <f t="shared" ref="I144:I150" si="17">I133</f>
        <v>139920</v>
      </c>
      <c r="J144" s="199">
        <f t="shared" ref="J144:J150" si="18">+F144*I144</f>
        <v>27984</v>
      </c>
      <c r="K144" s="198"/>
      <c r="L144" s="198"/>
      <c r="M144" s="198"/>
      <c r="N144" s="198"/>
      <c r="O144" s="199"/>
      <c r="T144" s="174"/>
      <c r="U144" s="199"/>
      <c r="V144" s="199"/>
    </row>
    <row r="145" spans="1:22" ht="12.75">
      <c r="C145" s="174" t="s">
        <v>162</v>
      </c>
      <c r="D145" s="202"/>
      <c r="E145" s="181" t="s">
        <v>163</v>
      </c>
      <c r="F145" s="201">
        <v>0.16</v>
      </c>
      <c r="G145" s="202" t="s">
        <v>95</v>
      </c>
      <c r="I145" s="195">
        <f t="shared" si="17"/>
        <v>11220</v>
      </c>
      <c r="J145" s="199">
        <f t="shared" si="18"/>
        <v>1795.2</v>
      </c>
      <c r="K145" s="198"/>
      <c r="L145" s="198"/>
      <c r="M145" s="198"/>
      <c r="N145" s="198"/>
      <c r="O145" s="199"/>
      <c r="T145" s="174"/>
      <c r="U145" s="199"/>
      <c r="V145" s="199"/>
    </row>
    <row r="146" spans="1:22" ht="12.75">
      <c r="C146" s="174" t="s">
        <v>164</v>
      </c>
      <c r="D146" s="202"/>
      <c r="E146" s="181" t="s">
        <v>165</v>
      </c>
      <c r="F146" s="201">
        <v>0.01</v>
      </c>
      <c r="G146" s="202" t="s">
        <v>118</v>
      </c>
      <c r="I146" s="195">
        <f t="shared" si="17"/>
        <v>14520</v>
      </c>
      <c r="J146" s="199">
        <f t="shared" si="18"/>
        <v>145.20000000000002</v>
      </c>
      <c r="K146" s="198"/>
      <c r="L146" s="198"/>
      <c r="M146" s="198"/>
      <c r="N146" s="198"/>
      <c r="O146" s="199"/>
      <c r="T146" s="174"/>
      <c r="U146" s="199"/>
      <c r="V146" s="199"/>
    </row>
    <row r="147" spans="1:22" ht="12.75">
      <c r="C147" s="174" t="s">
        <v>166</v>
      </c>
      <c r="D147" s="202"/>
      <c r="E147" s="181" t="s">
        <v>167</v>
      </c>
      <c r="F147" s="201">
        <v>0.5</v>
      </c>
      <c r="G147" s="202" t="s">
        <v>168</v>
      </c>
      <c r="I147" s="195">
        <f t="shared" si="17"/>
        <v>2070</v>
      </c>
      <c r="J147" s="199">
        <f t="shared" si="18"/>
        <v>1035</v>
      </c>
      <c r="K147" s="198"/>
      <c r="L147" s="198"/>
      <c r="M147" s="198"/>
      <c r="N147" s="198"/>
      <c r="O147" s="199"/>
      <c r="T147" s="174"/>
      <c r="U147" s="199"/>
      <c r="V147" s="199"/>
    </row>
    <row r="148" spans="1:22" ht="12.75">
      <c r="B148" s="174" t="s">
        <v>52</v>
      </c>
      <c r="C148" s="174" t="s">
        <v>119</v>
      </c>
      <c r="D148" s="202"/>
      <c r="E148" s="181" t="s">
        <v>54</v>
      </c>
      <c r="F148" s="201">
        <v>0.2</v>
      </c>
      <c r="G148" s="202" t="s">
        <v>55</v>
      </c>
      <c r="I148" s="195">
        <f t="shared" si="17"/>
        <v>45000</v>
      </c>
      <c r="J148" s="199">
        <f t="shared" si="18"/>
        <v>9000</v>
      </c>
      <c r="K148" s="198"/>
      <c r="L148" s="198"/>
      <c r="M148" s="198"/>
      <c r="N148" s="198"/>
      <c r="O148" s="199"/>
      <c r="T148" s="174"/>
      <c r="U148" s="199"/>
      <c r="V148" s="199"/>
    </row>
    <row r="149" spans="1:22" ht="12.75">
      <c r="B149" s="174" t="s">
        <v>52</v>
      </c>
      <c r="C149" s="174" t="s">
        <v>169</v>
      </c>
      <c r="D149" s="202"/>
      <c r="E149" s="181" t="s">
        <v>73</v>
      </c>
      <c r="F149" s="201">
        <v>0.28000000000000003</v>
      </c>
      <c r="G149" s="202" t="s">
        <v>55</v>
      </c>
      <c r="I149" s="195">
        <f t="shared" si="17"/>
        <v>60000</v>
      </c>
      <c r="J149" s="199">
        <f t="shared" si="18"/>
        <v>16800</v>
      </c>
      <c r="K149" s="198"/>
      <c r="L149" s="198"/>
      <c r="M149" s="198"/>
      <c r="N149" s="198"/>
      <c r="O149" s="199"/>
      <c r="T149" s="174"/>
      <c r="U149" s="199"/>
      <c r="V149" s="199"/>
    </row>
    <row r="150" spans="1:22" ht="12.75">
      <c r="B150" s="174" t="s">
        <v>52</v>
      </c>
      <c r="C150" s="174" t="s">
        <v>56</v>
      </c>
      <c r="D150" s="202"/>
      <c r="E150" s="181" t="s">
        <v>57</v>
      </c>
      <c r="F150" s="201">
        <v>0.01</v>
      </c>
      <c r="G150" s="202" t="s">
        <v>55</v>
      </c>
      <c r="I150" s="195">
        <f t="shared" si="17"/>
        <v>70000</v>
      </c>
      <c r="J150" s="199">
        <f t="shared" si="18"/>
        <v>700</v>
      </c>
      <c r="K150" s="198"/>
      <c r="L150" s="198"/>
      <c r="M150" s="198"/>
      <c r="N150" s="198"/>
      <c r="O150" s="199"/>
      <c r="T150" s="174"/>
      <c r="U150" s="199"/>
      <c r="V150" s="199"/>
    </row>
    <row r="151" spans="1:22" ht="12.75">
      <c r="C151" s="174" t="s">
        <v>175</v>
      </c>
      <c r="D151" s="202"/>
      <c r="E151" s="181" t="s">
        <v>171</v>
      </c>
      <c r="F151" s="201">
        <v>4.2500000000000003E-2</v>
      </c>
      <c r="G151" s="202" t="s">
        <v>60</v>
      </c>
      <c r="I151" s="195">
        <f>SUM(J144:J150)</f>
        <v>57459.4</v>
      </c>
      <c r="J151" s="199">
        <f>+F151*I151</f>
        <v>2442.0245000000004</v>
      </c>
      <c r="K151" s="198"/>
      <c r="L151" s="198"/>
      <c r="M151" s="198"/>
      <c r="N151" s="198"/>
      <c r="O151" s="199"/>
      <c r="T151" s="174"/>
      <c r="U151" s="199"/>
      <c r="V151" s="199"/>
    </row>
    <row r="152" spans="1:22" ht="12.75">
      <c r="D152" s="202"/>
      <c r="E152" s="197" t="s">
        <v>61</v>
      </c>
      <c r="G152" s="202"/>
      <c r="J152" s="197">
        <f>SUM(J144:J150)</f>
        <v>57459.4</v>
      </c>
      <c r="K152" s="196"/>
      <c r="L152" s="196"/>
      <c r="M152" s="196"/>
      <c r="N152" s="196"/>
      <c r="O152" s="197"/>
      <c r="T152" s="174"/>
      <c r="U152" s="199"/>
      <c r="V152" s="199"/>
    </row>
    <row r="153" spans="1:22" ht="12.75">
      <c r="A153" s="188" t="s">
        <v>176</v>
      </c>
      <c r="B153" s="188"/>
      <c r="C153" s="188"/>
      <c r="D153" s="202"/>
      <c r="E153" s="197" t="s">
        <v>63</v>
      </c>
      <c r="G153" s="202"/>
      <c r="J153" s="197" t="e">
        <f>INT(#REF!/10)*10</f>
        <v>#REF!</v>
      </c>
      <c r="K153" s="196"/>
      <c r="L153" s="196"/>
      <c r="M153" s="196"/>
      <c r="N153" s="196"/>
      <c r="O153" s="197"/>
      <c r="T153" s="188"/>
      <c r="U153" s="199"/>
      <c r="V153" s="199"/>
    </row>
    <row r="154" spans="1:22" ht="12.75">
      <c r="D154" s="193" t="s">
        <v>177</v>
      </c>
      <c r="E154" s="188" t="s">
        <v>178</v>
      </c>
      <c r="F154" s="188"/>
      <c r="G154" s="188"/>
      <c r="H154" s="188"/>
      <c r="I154" s="188"/>
      <c r="J154" s="199"/>
      <c r="K154" s="198"/>
      <c r="L154" s="198"/>
      <c r="M154" s="198"/>
      <c r="N154" s="198"/>
      <c r="O154" s="199"/>
      <c r="T154" s="174"/>
      <c r="U154" s="199"/>
      <c r="V154" s="199"/>
    </row>
    <row r="155" spans="1:22" ht="12.75">
      <c r="C155" s="174" t="s">
        <v>179</v>
      </c>
      <c r="D155" s="202"/>
      <c r="E155" s="181" t="s">
        <v>180</v>
      </c>
      <c r="F155" s="201">
        <v>0.34699999999999998</v>
      </c>
      <c r="G155" s="202" t="s">
        <v>168</v>
      </c>
      <c r="I155" s="195">
        <f>[1]Bahan!D622</f>
        <v>40900</v>
      </c>
      <c r="J155" s="199">
        <f t="shared" ref="J155:J161" si="19">+F155*I155</f>
        <v>14192.3</v>
      </c>
      <c r="K155" s="198"/>
      <c r="L155" s="198"/>
      <c r="M155" s="198"/>
      <c r="N155" s="198"/>
      <c r="O155" s="199"/>
      <c r="T155" s="174"/>
      <c r="U155" s="199"/>
      <c r="V155" s="199"/>
    </row>
    <row r="156" spans="1:22" ht="12.75">
      <c r="C156" s="174" t="s">
        <v>181</v>
      </c>
      <c r="D156" s="202"/>
      <c r="E156" s="181" t="s">
        <v>182</v>
      </c>
      <c r="F156" s="201">
        <v>1.4E-2</v>
      </c>
      <c r="G156" s="212" t="s">
        <v>68</v>
      </c>
      <c r="H156" s="200"/>
      <c r="I156" s="195" t="e">
        <f>[1]Bahan!#REF!</f>
        <v>#REF!</v>
      </c>
      <c r="J156" s="199" t="e">
        <f t="shared" si="19"/>
        <v>#REF!</v>
      </c>
      <c r="K156" s="198"/>
      <c r="L156" s="198"/>
      <c r="M156" s="198"/>
      <c r="N156" s="198"/>
      <c r="O156" s="199"/>
      <c r="T156" s="174"/>
      <c r="U156" s="199"/>
      <c r="V156" s="199"/>
    </row>
    <row r="157" spans="1:22" ht="12.75">
      <c r="C157" s="174" t="s">
        <v>181</v>
      </c>
      <c r="D157" s="202"/>
      <c r="E157" s="181" t="s">
        <v>183</v>
      </c>
      <c r="F157" s="201">
        <v>7.0000000000000001E-3</v>
      </c>
      <c r="G157" s="212" t="s">
        <v>68</v>
      </c>
      <c r="H157" s="200"/>
      <c r="I157" s="195" t="e">
        <f>I156</f>
        <v>#REF!</v>
      </c>
      <c r="J157" s="199" t="e">
        <f t="shared" si="19"/>
        <v>#REF!</v>
      </c>
      <c r="K157" s="198"/>
      <c r="L157" s="198"/>
      <c r="M157" s="198"/>
      <c r="N157" s="198"/>
      <c r="O157" s="199"/>
      <c r="T157" s="174"/>
      <c r="U157" s="199"/>
      <c r="V157" s="199"/>
    </row>
    <row r="158" spans="1:22" ht="12.75">
      <c r="C158" s="174" t="s">
        <v>184</v>
      </c>
      <c r="D158" s="202"/>
      <c r="E158" s="181" t="s">
        <v>185</v>
      </c>
      <c r="F158" s="201">
        <v>0.22</v>
      </c>
      <c r="G158" s="202" t="s">
        <v>95</v>
      </c>
      <c r="I158" s="195">
        <f>[1]Bahan!D91</f>
        <v>44352</v>
      </c>
      <c r="J158" s="199">
        <f t="shared" si="19"/>
        <v>9757.44</v>
      </c>
      <c r="K158" s="198"/>
      <c r="L158" s="198"/>
      <c r="M158" s="198"/>
      <c r="N158" s="198"/>
      <c r="O158" s="199"/>
      <c r="T158" s="174"/>
      <c r="U158" s="199"/>
      <c r="V158" s="199"/>
    </row>
    <row r="159" spans="1:22" ht="12.75">
      <c r="B159" s="174" t="s">
        <v>52</v>
      </c>
      <c r="C159" s="174" t="s">
        <v>119</v>
      </c>
      <c r="D159" s="202"/>
      <c r="E159" s="181" t="s">
        <v>186</v>
      </c>
      <c r="F159" s="201">
        <v>0.28000000000000003</v>
      </c>
      <c r="G159" s="202" t="s">
        <v>55</v>
      </c>
      <c r="I159" s="195" t="e">
        <f>PST</f>
        <v>#REF!</v>
      </c>
      <c r="J159" s="199" t="e">
        <f t="shared" si="19"/>
        <v>#REF!</v>
      </c>
      <c r="K159" s="198"/>
      <c r="L159" s="198"/>
      <c r="M159" s="198"/>
      <c r="N159" s="198"/>
      <c r="O159" s="199"/>
      <c r="T159" s="174"/>
      <c r="U159" s="199"/>
      <c r="V159" s="199"/>
    </row>
    <row r="160" spans="1:22" ht="12.75">
      <c r="B160" s="174" t="s">
        <v>52</v>
      </c>
      <c r="C160" s="174" t="s">
        <v>187</v>
      </c>
      <c r="D160" s="202"/>
      <c r="E160" s="181" t="s">
        <v>73</v>
      </c>
      <c r="F160" s="201">
        <v>0.4</v>
      </c>
      <c r="G160" s="202" t="s">
        <v>55</v>
      </c>
      <c r="I160" s="195" t="e">
        <f>TKT</f>
        <v>#REF!</v>
      </c>
      <c r="J160" s="199" t="e">
        <f t="shared" si="19"/>
        <v>#REF!</v>
      </c>
      <c r="K160" s="198"/>
      <c r="L160" s="198"/>
      <c r="M160" s="198"/>
      <c r="N160" s="198"/>
      <c r="O160" s="199"/>
      <c r="T160" s="174"/>
      <c r="U160" s="199"/>
      <c r="V160" s="199"/>
    </row>
    <row r="161" spans="1:56" ht="12.75">
      <c r="B161" s="174" t="s">
        <v>52</v>
      </c>
      <c r="C161" s="174" t="s">
        <v>56</v>
      </c>
      <c r="D161" s="202"/>
      <c r="E161" s="181" t="s">
        <v>57</v>
      </c>
      <c r="F161" s="201">
        <v>1.4E-2</v>
      </c>
      <c r="G161" s="202" t="s">
        <v>55</v>
      </c>
      <c r="I161" s="195">
        <f>M</f>
        <v>70000</v>
      </c>
      <c r="J161" s="199">
        <f t="shared" si="19"/>
        <v>980</v>
      </c>
      <c r="K161" s="198"/>
      <c r="L161" s="198"/>
      <c r="M161" s="198"/>
      <c r="N161" s="198"/>
      <c r="O161" s="199"/>
      <c r="T161" s="174"/>
      <c r="U161" s="199"/>
      <c r="V161" s="199"/>
    </row>
    <row r="162" spans="1:56" ht="12.75">
      <c r="D162" s="202"/>
      <c r="E162" s="197" t="s">
        <v>61</v>
      </c>
      <c r="G162" s="202"/>
      <c r="J162" s="197" t="e">
        <f>SUM(J155:J161)</f>
        <v>#REF!</v>
      </c>
      <c r="K162" s="196"/>
      <c r="L162" s="196"/>
      <c r="M162" s="196"/>
      <c r="N162" s="196"/>
      <c r="O162" s="197"/>
      <c r="T162" s="174"/>
      <c r="U162" s="199"/>
      <c r="V162" s="199"/>
    </row>
    <row r="163" spans="1:56" ht="12.75">
      <c r="A163" s="188" t="s">
        <v>188</v>
      </c>
      <c r="B163" s="188"/>
      <c r="C163" s="188"/>
      <c r="D163" s="202"/>
      <c r="E163" s="197" t="s">
        <v>63</v>
      </c>
      <c r="G163" s="202"/>
      <c r="J163" s="197" t="e">
        <f>INT(#REF!/10)*10</f>
        <v>#REF!</v>
      </c>
      <c r="K163" s="196"/>
      <c r="L163" s="196"/>
      <c r="M163" s="196"/>
      <c r="N163" s="196"/>
      <c r="O163" s="197"/>
      <c r="T163" s="188"/>
      <c r="U163" s="199"/>
      <c r="V163" s="199"/>
    </row>
    <row r="164" spans="1:56" s="233" customFormat="1" ht="12.75">
      <c r="A164" s="205"/>
      <c r="B164" s="205"/>
      <c r="C164" s="205"/>
      <c r="D164" s="231" t="s">
        <v>189</v>
      </c>
      <c r="E164" s="232" t="s">
        <v>190</v>
      </c>
      <c r="F164" s="232"/>
      <c r="G164" s="232"/>
      <c r="H164" s="232"/>
      <c r="I164" s="232"/>
      <c r="J164" s="207"/>
      <c r="K164" s="206"/>
      <c r="L164" s="206"/>
      <c r="M164" s="206"/>
      <c r="N164" s="206"/>
      <c r="O164" s="207"/>
      <c r="Q164" s="234"/>
      <c r="T164" s="205"/>
      <c r="U164" s="234"/>
      <c r="V164" s="234"/>
      <c r="BD164" s="235"/>
    </row>
    <row r="165" spans="1:56" ht="12.75">
      <c r="C165" s="174" t="s">
        <v>191</v>
      </c>
      <c r="D165" s="202"/>
      <c r="E165" s="181" t="s">
        <v>192</v>
      </c>
      <c r="F165" s="201">
        <v>1.1000000000000001</v>
      </c>
      <c r="G165" s="212" t="s">
        <v>68</v>
      </c>
      <c r="H165" s="200"/>
      <c r="I165" s="195" t="e">
        <f>[1]Bahan!#REF!</f>
        <v>#REF!</v>
      </c>
      <c r="J165" s="199" t="e">
        <f t="shared" ref="J165:J171" si="20">+F165*I165</f>
        <v>#REF!</v>
      </c>
      <c r="K165" s="198"/>
      <c r="L165" s="198"/>
      <c r="M165" s="198"/>
      <c r="N165" s="198"/>
      <c r="O165" s="199"/>
      <c r="P165" s="199"/>
      <c r="T165" s="174"/>
      <c r="U165" s="199"/>
      <c r="V165" s="199"/>
    </row>
    <row r="166" spans="1:56" ht="12.75">
      <c r="C166" s="174" t="s">
        <v>184</v>
      </c>
      <c r="D166" s="202"/>
      <c r="E166" s="181" t="s">
        <v>193</v>
      </c>
      <c r="F166" s="201">
        <v>1.25</v>
      </c>
      <c r="G166" s="202" t="s">
        <v>95</v>
      </c>
      <c r="I166" s="195" t="e">
        <f>#REF!</f>
        <v>#REF!</v>
      </c>
      <c r="J166" s="199" t="e">
        <f t="shared" si="20"/>
        <v>#REF!</v>
      </c>
      <c r="K166" s="198"/>
      <c r="L166" s="198"/>
      <c r="M166" s="198"/>
      <c r="N166" s="198"/>
      <c r="O166" s="199"/>
      <c r="P166" s="199"/>
      <c r="T166" s="174"/>
      <c r="U166" s="199"/>
      <c r="V166" s="199"/>
    </row>
    <row r="167" spans="1:56" ht="12.75">
      <c r="C167" s="174" t="s">
        <v>194</v>
      </c>
      <c r="D167" s="202"/>
      <c r="E167" s="181" t="s">
        <v>195</v>
      </c>
      <c r="F167" s="201">
        <v>1</v>
      </c>
      <c r="G167" s="202" t="s">
        <v>95</v>
      </c>
      <c r="I167" s="195" t="e">
        <f>#REF!</f>
        <v>#REF!</v>
      </c>
      <c r="J167" s="199" t="e">
        <f t="shared" si="20"/>
        <v>#REF!</v>
      </c>
      <c r="K167" s="198"/>
      <c r="L167" s="198"/>
      <c r="M167" s="198"/>
      <c r="N167" s="198"/>
      <c r="O167" s="199"/>
      <c r="P167" s="199"/>
      <c r="T167" s="174"/>
      <c r="U167" s="199"/>
      <c r="V167" s="199"/>
    </row>
    <row r="168" spans="1:56" ht="12.75">
      <c r="B168" s="174" t="s">
        <v>52</v>
      </c>
      <c r="C168" s="174" t="s">
        <v>96</v>
      </c>
      <c r="D168" s="202"/>
      <c r="E168" s="181" t="s">
        <v>196</v>
      </c>
      <c r="F168" s="201">
        <v>4</v>
      </c>
      <c r="G168" s="202" t="s">
        <v>55</v>
      </c>
      <c r="I168" s="195" t="e">
        <f>#REF!</f>
        <v>#REF!</v>
      </c>
      <c r="J168" s="199" t="e">
        <f t="shared" si="20"/>
        <v>#REF!</v>
      </c>
      <c r="K168" s="198"/>
      <c r="L168" s="198"/>
      <c r="M168" s="198"/>
      <c r="N168" s="198"/>
      <c r="O168" s="199"/>
      <c r="P168" s="199"/>
      <c r="T168" s="174"/>
      <c r="U168" s="199"/>
      <c r="V168" s="199"/>
    </row>
    <row r="169" spans="1:56" ht="12.75">
      <c r="B169" s="174" t="s">
        <v>52</v>
      </c>
      <c r="C169" s="174" t="s">
        <v>187</v>
      </c>
      <c r="D169" s="202"/>
      <c r="E169" s="181" t="s">
        <v>197</v>
      </c>
      <c r="F169" s="201">
        <v>15</v>
      </c>
      <c r="G169" s="202" t="s">
        <v>55</v>
      </c>
      <c r="I169" s="195" t="e">
        <f>#REF!</f>
        <v>#REF!</v>
      </c>
      <c r="J169" s="199" t="e">
        <f t="shared" si="20"/>
        <v>#REF!</v>
      </c>
      <c r="K169" s="198"/>
      <c r="L169" s="198"/>
      <c r="M169" s="198"/>
      <c r="N169" s="198"/>
      <c r="O169" s="199"/>
      <c r="P169" s="199"/>
      <c r="T169" s="174"/>
      <c r="U169" s="199"/>
      <c r="V169" s="199"/>
    </row>
    <row r="170" spans="1:56" ht="12.75">
      <c r="B170" s="174" t="s">
        <v>52</v>
      </c>
      <c r="C170" s="174" t="s">
        <v>198</v>
      </c>
      <c r="D170" s="202"/>
      <c r="E170" s="181" t="s">
        <v>199</v>
      </c>
      <c r="F170" s="201">
        <v>2.7</v>
      </c>
      <c r="G170" s="202" t="s">
        <v>55</v>
      </c>
      <c r="I170" s="195" t="e">
        <f>#REF!</f>
        <v>#REF!</v>
      </c>
      <c r="J170" s="199" t="e">
        <f t="shared" si="20"/>
        <v>#REF!</v>
      </c>
      <c r="K170" s="198"/>
      <c r="L170" s="198"/>
      <c r="M170" s="198"/>
      <c r="N170" s="198"/>
      <c r="O170" s="199"/>
      <c r="P170" s="199"/>
      <c r="T170" s="174"/>
      <c r="U170" s="199"/>
      <c r="V170" s="199"/>
    </row>
    <row r="171" spans="1:56" ht="12.75">
      <c r="B171" s="174" t="s">
        <v>52</v>
      </c>
      <c r="C171" s="174" t="s">
        <v>56</v>
      </c>
      <c r="D171" s="202"/>
      <c r="E171" s="181" t="s">
        <v>57</v>
      </c>
      <c r="F171" s="201">
        <v>0.5</v>
      </c>
      <c r="G171" s="202" t="s">
        <v>55</v>
      </c>
      <c r="I171" s="195" t="e">
        <f>#REF!</f>
        <v>#REF!</v>
      </c>
      <c r="J171" s="199" t="e">
        <f t="shared" si="20"/>
        <v>#REF!</v>
      </c>
      <c r="K171" s="198"/>
      <c r="L171" s="198"/>
      <c r="M171" s="198"/>
      <c r="N171" s="198"/>
      <c r="O171" s="199"/>
      <c r="P171" s="199"/>
      <c r="T171" s="174"/>
      <c r="U171" s="199"/>
      <c r="V171" s="199"/>
    </row>
    <row r="172" spans="1:56" ht="12.75">
      <c r="D172" s="202"/>
      <c r="E172" s="197" t="s">
        <v>61</v>
      </c>
      <c r="G172" s="202"/>
      <c r="J172" s="197" t="e">
        <f>SUM(J165:J171)</f>
        <v>#REF!</v>
      </c>
      <c r="K172" s="196"/>
      <c r="L172" s="196"/>
      <c r="M172" s="196"/>
      <c r="N172" s="196"/>
      <c r="O172" s="197"/>
      <c r="T172" s="174"/>
      <c r="U172" s="199"/>
      <c r="V172" s="199"/>
    </row>
    <row r="173" spans="1:56" ht="12.75">
      <c r="A173" s="188" t="s">
        <v>200</v>
      </c>
      <c r="B173" s="188"/>
      <c r="C173" s="188"/>
      <c r="D173" s="202"/>
      <c r="E173" s="197" t="s">
        <v>63</v>
      </c>
      <c r="G173" s="202"/>
      <c r="J173" s="197" t="e">
        <f>INT(#REF!/10)*10</f>
        <v>#REF!</v>
      </c>
      <c r="K173" s="196"/>
      <c r="L173" s="196"/>
      <c r="M173" s="196"/>
      <c r="N173" s="196"/>
      <c r="O173" s="197"/>
      <c r="T173" s="188"/>
      <c r="U173" s="199"/>
      <c r="V173" s="199"/>
    </row>
    <row r="174" spans="1:56" ht="12.75">
      <c r="D174" s="193" t="s">
        <v>201</v>
      </c>
      <c r="E174" s="188" t="s">
        <v>202</v>
      </c>
      <c r="F174" s="188"/>
      <c r="G174" s="188"/>
      <c r="H174" s="188"/>
      <c r="I174" s="188"/>
      <c r="J174" s="204"/>
      <c r="K174" s="203"/>
      <c r="L174" s="203"/>
      <c r="M174" s="203"/>
      <c r="N174" s="203"/>
      <c r="O174" s="204"/>
      <c r="T174" s="174"/>
      <c r="U174" s="199"/>
      <c r="V174" s="199"/>
    </row>
    <row r="175" spans="1:56" ht="12.75">
      <c r="C175" s="174" t="s">
        <v>203</v>
      </c>
      <c r="D175" s="202"/>
      <c r="E175" s="181" t="s">
        <v>204</v>
      </c>
      <c r="F175" s="201">
        <v>0.05</v>
      </c>
      <c r="G175" s="212" t="s">
        <v>68</v>
      </c>
      <c r="H175" s="200"/>
      <c r="I175" s="195" t="e">
        <f>I165</f>
        <v>#REF!</v>
      </c>
      <c r="J175" s="199" t="e">
        <f t="shared" ref="J175:J181" si="21">+F175*I175</f>
        <v>#REF!</v>
      </c>
      <c r="K175" s="198"/>
      <c r="L175" s="198"/>
      <c r="M175" s="198"/>
      <c r="N175" s="198"/>
      <c r="O175" s="199"/>
      <c r="T175" s="174"/>
      <c r="U175" s="199"/>
      <c r="V175" s="199"/>
    </row>
    <row r="176" spans="1:56" ht="12.75">
      <c r="C176" s="174" t="s">
        <v>194</v>
      </c>
      <c r="D176" s="202"/>
      <c r="E176" s="181" t="s">
        <v>205</v>
      </c>
      <c r="F176" s="201">
        <v>0.75</v>
      </c>
      <c r="G176" s="202" t="s">
        <v>95</v>
      </c>
      <c r="I176" s="195" t="e">
        <f>#REF!</f>
        <v>#REF!</v>
      </c>
      <c r="J176" s="199" t="e">
        <f t="shared" si="21"/>
        <v>#REF!</v>
      </c>
      <c r="K176" s="198"/>
      <c r="L176" s="198"/>
      <c r="M176" s="198"/>
      <c r="N176" s="198"/>
      <c r="O176" s="199"/>
      <c r="T176" s="174"/>
      <c r="U176" s="199"/>
      <c r="V176" s="199"/>
    </row>
    <row r="177" spans="1:22" ht="12.75">
      <c r="C177" s="174" t="s">
        <v>206</v>
      </c>
      <c r="D177" s="202"/>
      <c r="E177" s="181" t="s">
        <v>207</v>
      </c>
      <c r="F177" s="201">
        <v>4</v>
      </c>
      <c r="G177" s="202" t="s">
        <v>144</v>
      </c>
      <c r="I177" s="195" t="e">
        <f>[1]Bahan!#REF!</f>
        <v>#REF!</v>
      </c>
      <c r="J177" s="199" t="e">
        <f t="shared" si="21"/>
        <v>#REF!</v>
      </c>
      <c r="K177" s="198"/>
      <c r="L177" s="198"/>
      <c r="M177" s="198"/>
      <c r="N177" s="198"/>
      <c r="O177" s="199"/>
      <c r="T177" s="174"/>
      <c r="U177" s="199"/>
      <c r="V177" s="199"/>
    </row>
    <row r="178" spans="1:22" ht="12.75">
      <c r="B178" s="174" t="s">
        <v>52</v>
      </c>
      <c r="C178" s="174" t="s">
        <v>96</v>
      </c>
      <c r="D178" s="202"/>
      <c r="E178" s="181" t="s">
        <v>196</v>
      </c>
      <c r="F178" s="201">
        <v>0.6</v>
      </c>
      <c r="G178" s="202" t="s">
        <v>55</v>
      </c>
      <c r="I178" s="195" t="e">
        <f>#REF!</f>
        <v>#REF!</v>
      </c>
      <c r="J178" s="199" t="e">
        <f t="shared" si="21"/>
        <v>#REF!</v>
      </c>
      <c r="K178" s="198"/>
      <c r="L178" s="198"/>
      <c r="M178" s="198"/>
      <c r="N178" s="198"/>
      <c r="O178" s="199"/>
      <c r="T178" s="174"/>
      <c r="U178" s="199"/>
      <c r="V178" s="199"/>
    </row>
    <row r="179" spans="1:22" ht="12.75">
      <c r="B179" s="174" t="s">
        <v>52</v>
      </c>
      <c r="C179" s="174" t="s">
        <v>208</v>
      </c>
      <c r="D179" s="202"/>
      <c r="E179" s="181" t="s">
        <v>209</v>
      </c>
      <c r="F179" s="201">
        <v>2.6</v>
      </c>
      <c r="G179" s="202" t="s">
        <v>55</v>
      </c>
      <c r="I179" s="195" t="e">
        <f>#REF!</f>
        <v>#REF!</v>
      </c>
      <c r="J179" s="199" t="e">
        <f t="shared" si="21"/>
        <v>#REF!</v>
      </c>
      <c r="K179" s="198"/>
      <c r="L179" s="198"/>
      <c r="M179" s="198"/>
      <c r="N179" s="198"/>
      <c r="O179" s="199"/>
      <c r="T179" s="174"/>
      <c r="U179" s="199"/>
      <c r="V179" s="199"/>
    </row>
    <row r="180" spans="1:22" ht="12.75">
      <c r="B180" s="174" t="s">
        <v>52</v>
      </c>
      <c r="C180" s="174" t="s">
        <v>198</v>
      </c>
      <c r="D180" s="202"/>
      <c r="E180" s="181" t="s">
        <v>199</v>
      </c>
      <c r="F180" s="201">
        <v>0.26</v>
      </c>
      <c r="G180" s="202" t="s">
        <v>55</v>
      </c>
      <c r="I180" s="195" t="e">
        <f>#REF!</f>
        <v>#REF!</v>
      </c>
      <c r="J180" s="199" t="e">
        <f t="shared" si="21"/>
        <v>#REF!</v>
      </c>
      <c r="K180" s="198"/>
      <c r="L180" s="198"/>
      <c r="M180" s="198"/>
      <c r="N180" s="198"/>
      <c r="O180" s="199"/>
      <c r="T180" s="174"/>
      <c r="U180" s="199"/>
      <c r="V180" s="199"/>
    </row>
    <row r="181" spans="1:22" ht="12.75">
      <c r="B181" s="174" t="s">
        <v>52</v>
      </c>
      <c r="C181" s="174" t="s">
        <v>56</v>
      </c>
      <c r="D181" s="202"/>
      <c r="E181" s="181" t="s">
        <v>57</v>
      </c>
      <c r="F181" s="201">
        <v>2.5999999999999999E-2</v>
      </c>
      <c r="G181" s="202" t="s">
        <v>55</v>
      </c>
      <c r="I181" s="195" t="e">
        <f>#REF!</f>
        <v>#REF!</v>
      </c>
      <c r="J181" s="199" t="e">
        <f t="shared" si="21"/>
        <v>#REF!</v>
      </c>
      <c r="K181" s="198"/>
      <c r="L181" s="198"/>
      <c r="M181" s="198"/>
      <c r="N181" s="198"/>
      <c r="O181" s="199"/>
      <c r="T181" s="174"/>
      <c r="U181" s="199"/>
      <c r="V181" s="199"/>
    </row>
    <row r="182" spans="1:22" ht="12.75">
      <c r="D182" s="202"/>
      <c r="E182" s="197" t="s">
        <v>61</v>
      </c>
      <c r="G182" s="202"/>
      <c r="J182" s="197" t="e">
        <f>SUM(J175:J181)</f>
        <v>#REF!</v>
      </c>
      <c r="K182" s="196"/>
      <c r="L182" s="196"/>
      <c r="M182" s="196"/>
      <c r="N182" s="196"/>
      <c r="O182" s="197"/>
      <c r="T182" s="174"/>
      <c r="U182" s="199"/>
      <c r="V182" s="199"/>
    </row>
    <row r="183" spans="1:22" ht="12.75">
      <c r="A183" s="188" t="s">
        <v>210</v>
      </c>
      <c r="B183" s="188"/>
      <c r="C183" s="188"/>
      <c r="D183" s="202"/>
      <c r="E183" s="197" t="s">
        <v>63</v>
      </c>
      <c r="G183" s="202"/>
      <c r="J183" s="197" t="e">
        <f>INT(#REF!/10)*10</f>
        <v>#REF!</v>
      </c>
      <c r="K183" s="196"/>
      <c r="L183" s="196"/>
      <c r="M183" s="196"/>
      <c r="N183" s="196"/>
      <c r="O183" s="197"/>
      <c r="T183" s="188"/>
      <c r="U183" s="199"/>
      <c r="V183" s="199"/>
    </row>
    <row r="184" spans="1:22" ht="12.75">
      <c r="D184" s="193" t="s">
        <v>211</v>
      </c>
      <c r="E184" s="188" t="s">
        <v>212</v>
      </c>
      <c r="F184" s="188"/>
      <c r="G184" s="188"/>
      <c r="H184" s="188"/>
      <c r="I184" s="188"/>
      <c r="J184" s="204"/>
      <c r="K184" s="203"/>
      <c r="L184" s="203"/>
      <c r="M184" s="203"/>
      <c r="N184" s="203"/>
      <c r="O184" s="204"/>
      <c r="T184" s="174"/>
      <c r="U184" s="199"/>
      <c r="V184" s="199"/>
    </row>
    <row r="185" spans="1:22" ht="12.75">
      <c r="C185" s="174" t="s">
        <v>213</v>
      </c>
      <c r="D185" s="202"/>
      <c r="E185" s="181" t="s">
        <v>214</v>
      </c>
      <c r="F185" s="201">
        <v>1.4999999999999999E-2</v>
      </c>
      <c r="G185" s="212" t="s">
        <v>68</v>
      </c>
      <c r="H185" s="200"/>
      <c r="I185" s="195" t="e">
        <f>[1]Bahan!#REF!</f>
        <v>#REF!</v>
      </c>
      <c r="J185" s="199" t="e">
        <f t="shared" ref="J185:J192" si="22">+F185*I185</f>
        <v>#REF!</v>
      </c>
      <c r="K185" s="198"/>
      <c r="L185" s="198"/>
      <c r="M185" s="198"/>
      <c r="N185" s="198"/>
      <c r="O185" s="199"/>
      <c r="T185" s="174"/>
      <c r="U185" s="199"/>
      <c r="V185" s="199"/>
    </row>
    <row r="186" spans="1:22" ht="12.75">
      <c r="C186" s="174" t="s">
        <v>215</v>
      </c>
      <c r="D186" s="202"/>
      <c r="E186" s="181" t="s">
        <v>216</v>
      </c>
      <c r="F186" s="201">
        <v>2</v>
      </c>
      <c r="G186" s="202" t="s">
        <v>168</v>
      </c>
      <c r="I186" s="195" t="e">
        <f>[1]Bahan!#REF!</f>
        <v>#REF!</v>
      </c>
      <c r="J186" s="199" t="e">
        <f t="shared" si="22"/>
        <v>#REF!</v>
      </c>
      <c r="K186" s="198"/>
      <c r="L186" s="198"/>
      <c r="M186" s="198"/>
      <c r="N186" s="198"/>
      <c r="O186" s="199"/>
      <c r="T186" s="174"/>
      <c r="U186" s="199"/>
      <c r="V186" s="199"/>
    </row>
    <row r="187" spans="1:22" ht="12.75">
      <c r="C187" s="174" t="s">
        <v>194</v>
      </c>
      <c r="D187" s="202"/>
      <c r="E187" s="181" t="s">
        <v>217</v>
      </c>
      <c r="F187" s="201">
        <v>5.0000000000000001E-3</v>
      </c>
      <c r="G187" s="202" t="s">
        <v>95</v>
      </c>
      <c r="I187" s="195" t="e">
        <f>#REF!</f>
        <v>#REF!</v>
      </c>
      <c r="J187" s="199" t="e">
        <f t="shared" si="22"/>
        <v>#REF!</v>
      </c>
      <c r="K187" s="198"/>
      <c r="L187" s="198"/>
      <c r="M187" s="198"/>
      <c r="N187" s="198"/>
      <c r="O187" s="199"/>
      <c r="T187" s="174"/>
      <c r="U187" s="199"/>
      <c r="V187" s="199"/>
    </row>
    <row r="188" spans="1:22" ht="12.75">
      <c r="C188" s="174" t="s">
        <v>218</v>
      </c>
      <c r="D188" s="202"/>
      <c r="E188" s="181" t="s">
        <v>219</v>
      </c>
      <c r="F188" s="201">
        <v>0.2</v>
      </c>
      <c r="G188" s="202" t="s">
        <v>144</v>
      </c>
      <c r="I188" s="195">
        <f>[1]Bahan!D90</f>
        <v>83160</v>
      </c>
      <c r="J188" s="199">
        <f t="shared" si="22"/>
        <v>16632</v>
      </c>
      <c r="K188" s="198"/>
      <c r="L188" s="198"/>
      <c r="M188" s="198"/>
      <c r="N188" s="198"/>
      <c r="O188" s="199"/>
      <c r="T188" s="174"/>
      <c r="U188" s="199"/>
      <c r="V188" s="199"/>
    </row>
    <row r="189" spans="1:22" ht="12.75">
      <c r="B189" s="174" t="s">
        <v>52</v>
      </c>
      <c r="C189" s="174" t="s">
        <v>96</v>
      </c>
      <c r="D189" s="202"/>
      <c r="E189" s="181" t="s">
        <v>196</v>
      </c>
      <c r="F189" s="201">
        <v>0.3</v>
      </c>
      <c r="G189" s="202" t="s">
        <v>55</v>
      </c>
      <c r="I189" s="195" t="e">
        <f>#REF!</f>
        <v>#REF!</v>
      </c>
      <c r="J189" s="199" t="e">
        <f t="shared" si="22"/>
        <v>#REF!</v>
      </c>
      <c r="K189" s="198"/>
      <c r="L189" s="198"/>
      <c r="M189" s="198"/>
      <c r="N189" s="198"/>
      <c r="O189" s="199"/>
      <c r="T189" s="174"/>
      <c r="U189" s="199"/>
      <c r="V189" s="199"/>
    </row>
    <row r="190" spans="1:22" ht="12.75">
      <c r="B190" s="174" t="s">
        <v>52</v>
      </c>
      <c r="C190" s="174" t="s">
        <v>208</v>
      </c>
      <c r="D190" s="202"/>
      <c r="E190" s="181" t="s">
        <v>209</v>
      </c>
      <c r="F190" s="201">
        <v>1.5</v>
      </c>
      <c r="G190" s="202" t="s">
        <v>55</v>
      </c>
      <c r="I190" s="195" t="e">
        <f>#REF!</f>
        <v>#REF!</v>
      </c>
      <c r="J190" s="199" t="e">
        <f t="shared" si="22"/>
        <v>#REF!</v>
      </c>
      <c r="K190" s="198"/>
      <c r="L190" s="198"/>
      <c r="M190" s="198"/>
      <c r="N190" s="198"/>
      <c r="O190" s="199"/>
      <c r="T190" s="174"/>
      <c r="U190" s="199"/>
      <c r="V190" s="199"/>
    </row>
    <row r="191" spans="1:22" ht="12.75">
      <c r="B191" s="174" t="s">
        <v>52</v>
      </c>
      <c r="C191" s="174" t="s">
        <v>198</v>
      </c>
      <c r="D191" s="202"/>
      <c r="E191" s="181" t="s">
        <v>199</v>
      </c>
      <c r="F191" s="201">
        <v>0.2</v>
      </c>
      <c r="G191" s="202" t="s">
        <v>55</v>
      </c>
      <c r="I191" s="195" t="e">
        <f>#REF!</f>
        <v>#REF!</v>
      </c>
      <c r="J191" s="199" t="e">
        <f t="shared" si="22"/>
        <v>#REF!</v>
      </c>
      <c r="K191" s="198"/>
      <c r="L191" s="198"/>
      <c r="M191" s="198"/>
      <c r="N191" s="198"/>
      <c r="O191" s="199"/>
      <c r="T191" s="174"/>
      <c r="U191" s="199"/>
      <c r="V191" s="199"/>
    </row>
    <row r="192" spans="1:22" ht="12.75">
      <c r="B192" s="174" t="s">
        <v>52</v>
      </c>
      <c r="C192" s="174" t="s">
        <v>56</v>
      </c>
      <c r="D192" s="202"/>
      <c r="E192" s="181" t="s">
        <v>57</v>
      </c>
      <c r="F192" s="201">
        <v>0.02</v>
      </c>
      <c r="G192" s="202" t="s">
        <v>55</v>
      </c>
      <c r="I192" s="195" t="e">
        <f>#REF!</f>
        <v>#REF!</v>
      </c>
      <c r="J192" s="199" t="e">
        <f t="shared" si="22"/>
        <v>#REF!</v>
      </c>
      <c r="K192" s="198"/>
      <c r="L192" s="198"/>
      <c r="M192" s="198"/>
      <c r="N192" s="198"/>
      <c r="O192" s="199"/>
      <c r="T192" s="174"/>
      <c r="U192" s="199"/>
      <c r="V192" s="199"/>
    </row>
    <row r="193" spans="1:22" ht="12.75">
      <c r="D193" s="202"/>
      <c r="E193" s="197" t="s">
        <v>61</v>
      </c>
      <c r="G193" s="202"/>
      <c r="J193" s="197" t="e">
        <f>SUM(J185:J192)</f>
        <v>#REF!</v>
      </c>
      <c r="K193" s="196"/>
      <c r="L193" s="196"/>
      <c r="M193" s="196"/>
      <c r="N193" s="196"/>
      <c r="O193" s="197"/>
      <c r="T193" s="174"/>
      <c r="U193" s="199"/>
      <c r="V193" s="199"/>
    </row>
    <row r="194" spans="1:22" ht="12.75">
      <c r="A194" s="188" t="s">
        <v>220</v>
      </c>
      <c r="B194" s="188"/>
      <c r="C194" s="188"/>
      <c r="D194" s="202"/>
      <c r="E194" s="197" t="s">
        <v>63</v>
      </c>
      <c r="G194" s="202"/>
      <c r="J194" s="197" t="e">
        <f>INT(#REF!/10)*10</f>
        <v>#REF!</v>
      </c>
      <c r="K194" s="196"/>
      <c r="L194" s="196"/>
      <c r="M194" s="196"/>
      <c r="N194" s="196"/>
      <c r="O194" s="197"/>
      <c r="T194" s="188"/>
      <c r="U194" s="199"/>
      <c r="V194" s="199"/>
    </row>
    <row r="195" spans="1:22" ht="12.75">
      <c r="D195" s="193" t="s">
        <v>221</v>
      </c>
      <c r="E195" s="188" t="s">
        <v>222</v>
      </c>
      <c r="F195" s="188"/>
      <c r="G195" s="188"/>
      <c r="H195" s="188"/>
      <c r="I195" s="188"/>
      <c r="J195" s="204"/>
      <c r="K195" s="203"/>
      <c r="L195" s="203"/>
      <c r="M195" s="203"/>
      <c r="N195" s="203"/>
      <c r="O195" s="204"/>
      <c r="T195" s="174"/>
      <c r="U195" s="199"/>
      <c r="V195" s="199"/>
    </row>
    <row r="196" spans="1:22" ht="12.75">
      <c r="C196" s="174" t="s">
        <v>213</v>
      </c>
      <c r="D196" s="202"/>
      <c r="E196" s="181" t="s">
        <v>223</v>
      </c>
      <c r="F196" s="201">
        <v>1.4999999999999999E-2</v>
      </c>
      <c r="G196" s="212" t="s">
        <v>68</v>
      </c>
      <c r="H196" s="200"/>
      <c r="I196" s="195" t="e">
        <f>#REF!</f>
        <v>#REF!</v>
      </c>
      <c r="J196" s="199" t="e">
        <f t="shared" ref="J196:J205" si="23">+F196*I196</f>
        <v>#REF!</v>
      </c>
      <c r="K196" s="198"/>
      <c r="L196" s="198"/>
      <c r="M196" s="198"/>
      <c r="N196" s="198"/>
      <c r="O196" s="199"/>
      <c r="T196" s="174"/>
      <c r="U196" s="199"/>
      <c r="V196" s="199"/>
    </row>
    <row r="197" spans="1:22" ht="12.75">
      <c r="C197" s="174" t="s">
        <v>224</v>
      </c>
      <c r="D197" s="202"/>
      <c r="E197" s="181" t="s">
        <v>225</v>
      </c>
      <c r="F197" s="201">
        <v>2</v>
      </c>
      <c r="G197" s="202" t="s">
        <v>168</v>
      </c>
      <c r="I197" s="195" t="e">
        <f>#REF!</f>
        <v>#REF!</v>
      </c>
      <c r="J197" s="199" t="e">
        <f t="shared" si="23"/>
        <v>#REF!</v>
      </c>
      <c r="K197" s="198"/>
      <c r="L197" s="198"/>
      <c r="M197" s="198"/>
      <c r="N197" s="198"/>
      <c r="O197" s="199"/>
      <c r="T197" s="174"/>
      <c r="U197" s="199"/>
      <c r="V197" s="199"/>
    </row>
    <row r="198" spans="1:22" ht="12.75">
      <c r="C198" s="174" t="s">
        <v>226</v>
      </c>
      <c r="D198" s="202"/>
      <c r="E198" s="181" t="s">
        <v>227</v>
      </c>
      <c r="F198" s="201">
        <v>1</v>
      </c>
      <c r="G198" s="202" t="s">
        <v>168</v>
      </c>
      <c r="I198" s="195" t="e">
        <f>[1]Bahan!#REF!</f>
        <v>#REF!</v>
      </c>
      <c r="J198" s="199" t="e">
        <f t="shared" si="23"/>
        <v>#REF!</v>
      </c>
      <c r="K198" s="198"/>
      <c r="L198" s="198"/>
      <c r="M198" s="198"/>
      <c r="N198" s="198"/>
      <c r="O198" s="199"/>
      <c r="T198" s="174"/>
      <c r="U198" s="199"/>
      <c r="V198" s="199"/>
    </row>
    <row r="199" spans="1:22" ht="12.75">
      <c r="C199" s="174" t="s">
        <v>218</v>
      </c>
      <c r="D199" s="202"/>
      <c r="E199" s="181" t="s">
        <v>219</v>
      </c>
      <c r="F199" s="201">
        <v>0.2</v>
      </c>
      <c r="G199" s="202" t="s">
        <v>95</v>
      </c>
      <c r="I199" s="195" t="e">
        <f>#REF!</f>
        <v>#REF!</v>
      </c>
      <c r="J199" s="199" t="e">
        <f t="shared" si="23"/>
        <v>#REF!</v>
      </c>
      <c r="K199" s="198"/>
      <c r="L199" s="198"/>
      <c r="M199" s="198"/>
      <c r="N199" s="198"/>
      <c r="O199" s="199"/>
      <c r="T199" s="174"/>
      <c r="U199" s="199"/>
      <c r="V199" s="199"/>
    </row>
    <row r="200" spans="1:22" ht="12.75">
      <c r="C200" s="174" t="s">
        <v>194</v>
      </c>
      <c r="D200" s="202"/>
      <c r="E200" s="181" t="s">
        <v>228</v>
      </c>
      <c r="F200" s="201">
        <v>0.5</v>
      </c>
      <c r="G200" s="202" t="s">
        <v>95</v>
      </c>
      <c r="I200" s="195" t="e">
        <f>#REF!</f>
        <v>#REF!</v>
      </c>
      <c r="J200" s="199" t="e">
        <f t="shared" si="23"/>
        <v>#REF!</v>
      </c>
      <c r="K200" s="198"/>
      <c r="L200" s="198"/>
      <c r="M200" s="198"/>
      <c r="N200" s="198"/>
      <c r="O200" s="199"/>
      <c r="T200" s="174"/>
      <c r="U200" s="199"/>
      <c r="V200" s="199"/>
    </row>
    <row r="201" spans="1:22" ht="12.75">
      <c r="C201" s="174" t="s">
        <v>229</v>
      </c>
      <c r="D201" s="202"/>
      <c r="E201" s="181" t="s">
        <v>230</v>
      </c>
      <c r="F201" s="201">
        <v>1</v>
      </c>
      <c r="G201" s="202" t="s">
        <v>95</v>
      </c>
      <c r="I201" s="195" t="e">
        <f>[1]Bahan!#REF!</f>
        <v>#REF!</v>
      </c>
      <c r="J201" s="199" t="e">
        <f t="shared" si="23"/>
        <v>#REF!</v>
      </c>
      <c r="K201" s="198"/>
      <c r="L201" s="198"/>
      <c r="M201" s="198"/>
      <c r="N201" s="198"/>
      <c r="O201" s="199"/>
      <c r="T201" s="174"/>
      <c r="U201" s="199"/>
      <c r="V201" s="199"/>
    </row>
    <row r="202" spans="1:22" ht="12.75">
      <c r="B202" s="174" t="s">
        <v>52</v>
      </c>
      <c r="C202" s="174" t="s">
        <v>119</v>
      </c>
      <c r="D202" s="202"/>
      <c r="E202" s="181" t="s">
        <v>231</v>
      </c>
      <c r="F202" s="201">
        <v>0.3</v>
      </c>
      <c r="G202" s="202" t="s">
        <v>55</v>
      </c>
      <c r="I202" s="195" t="e">
        <f>#REF!</f>
        <v>#REF!</v>
      </c>
      <c r="J202" s="199" t="e">
        <f t="shared" si="23"/>
        <v>#REF!</v>
      </c>
      <c r="K202" s="198"/>
      <c r="L202" s="198"/>
      <c r="M202" s="198"/>
      <c r="N202" s="198"/>
      <c r="O202" s="199"/>
      <c r="T202" s="174"/>
      <c r="U202" s="199"/>
      <c r="V202" s="199"/>
    </row>
    <row r="203" spans="1:22" ht="12.75">
      <c r="B203" s="174" t="s">
        <v>52</v>
      </c>
      <c r="C203" s="174" t="s">
        <v>187</v>
      </c>
      <c r="D203" s="202"/>
      <c r="E203" s="181" t="s">
        <v>197</v>
      </c>
      <c r="F203" s="201">
        <v>1.3</v>
      </c>
      <c r="G203" s="202" t="s">
        <v>55</v>
      </c>
      <c r="I203" s="195" t="e">
        <f>#REF!</f>
        <v>#REF!</v>
      </c>
      <c r="J203" s="199" t="e">
        <f t="shared" si="23"/>
        <v>#REF!</v>
      </c>
      <c r="K203" s="198"/>
      <c r="L203" s="198"/>
      <c r="M203" s="198"/>
      <c r="N203" s="198"/>
      <c r="O203" s="199"/>
      <c r="T203" s="174"/>
      <c r="U203" s="199"/>
      <c r="V203" s="199"/>
    </row>
    <row r="204" spans="1:22" ht="12.75">
      <c r="B204" s="174" t="s">
        <v>52</v>
      </c>
      <c r="C204" s="174" t="s">
        <v>198</v>
      </c>
      <c r="D204" s="202"/>
      <c r="E204" s="181" t="s">
        <v>199</v>
      </c>
      <c r="F204" s="201">
        <v>0.13</v>
      </c>
      <c r="G204" s="202" t="s">
        <v>55</v>
      </c>
      <c r="I204" s="195" t="e">
        <f>#REF!</f>
        <v>#REF!</v>
      </c>
      <c r="J204" s="199" t="e">
        <f t="shared" si="23"/>
        <v>#REF!</v>
      </c>
      <c r="K204" s="198"/>
      <c r="L204" s="198"/>
      <c r="M204" s="198"/>
      <c r="N204" s="198"/>
      <c r="O204" s="199"/>
      <c r="T204" s="174"/>
      <c r="U204" s="199"/>
      <c r="V204" s="199"/>
    </row>
    <row r="205" spans="1:22" ht="12.75">
      <c r="B205" s="174" t="s">
        <v>52</v>
      </c>
      <c r="C205" s="174" t="s">
        <v>56</v>
      </c>
      <c r="D205" s="202"/>
      <c r="E205" s="181" t="s">
        <v>57</v>
      </c>
      <c r="F205" s="201">
        <v>1.2999999999999999E-2</v>
      </c>
      <c r="G205" s="202" t="s">
        <v>55</v>
      </c>
      <c r="I205" s="195" t="e">
        <f>#REF!</f>
        <v>#REF!</v>
      </c>
      <c r="J205" s="199" t="e">
        <f t="shared" si="23"/>
        <v>#REF!</v>
      </c>
      <c r="K205" s="198"/>
      <c r="L205" s="198"/>
      <c r="M205" s="198"/>
      <c r="N205" s="198"/>
      <c r="O205" s="199"/>
      <c r="T205" s="174"/>
      <c r="U205" s="199"/>
      <c r="V205" s="199"/>
    </row>
    <row r="206" spans="1:22" ht="12.75">
      <c r="D206" s="202"/>
      <c r="E206" s="197" t="s">
        <v>61</v>
      </c>
      <c r="G206" s="202"/>
      <c r="J206" s="197" t="e">
        <f>SUM(J196:J205)</f>
        <v>#REF!</v>
      </c>
      <c r="K206" s="196"/>
      <c r="L206" s="196"/>
      <c r="M206" s="196"/>
      <c r="N206" s="196"/>
      <c r="O206" s="197"/>
      <c r="T206" s="174"/>
      <c r="U206" s="199"/>
      <c r="V206" s="199"/>
    </row>
    <row r="207" spans="1:22" ht="12.75">
      <c r="A207" s="188" t="s">
        <v>232</v>
      </c>
      <c r="B207" s="188"/>
      <c r="C207" s="188"/>
      <c r="D207" s="202"/>
      <c r="E207" s="197" t="s">
        <v>63</v>
      </c>
      <c r="G207" s="202"/>
      <c r="J207" s="197" t="e">
        <f>INT(#REF!/10)*10</f>
        <v>#REF!</v>
      </c>
      <c r="K207" s="196"/>
      <c r="L207" s="196"/>
      <c r="M207" s="196"/>
      <c r="N207" s="196"/>
      <c r="O207" s="197"/>
      <c r="T207" s="188"/>
      <c r="U207" s="199"/>
      <c r="V207" s="199"/>
    </row>
    <row r="208" spans="1:22" ht="12.75">
      <c r="D208" s="193" t="s">
        <v>233</v>
      </c>
      <c r="E208" s="188" t="s">
        <v>234</v>
      </c>
      <c r="F208" s="188"/>
      <c r="G208" s="188"/>
      <c r="H208" s="188"/>
      <c r="I208" s="188"/>
      <c r="J208" s="204"/>
      <c r="K208" s="203"/>
      <c r="L208" s="203"/>
      <c r="M208" s="203"/>
      <c r="N208" s="203"/>
      <c r="O208" s="204"/>
      <c r="T208" s="174"/>
      <c r="U208" s="199"/>
      <c r="V208" s="199"/>
    </row>
    <row r="209" spans="1:22" ht="12.75">
      <c r="C209" s="174" t="s">
        <v>203</v>
      </c>
      <c r="D209" s="202"/>
      <c r="E209" s="181" t="s">
        <v>235</v>
      </c>
      <c r="F209" s="201">
        <v>1.7000000000000001E-2</v>
      </c>
      <c r="G209" s="212" t="s">
        <v>68</v>
      </c>
      <c r="H209" s="200"/>
      <c r="I209" s="195" t="e">
        <f>[1]Bahan!#REF!</f>
        <v>#REF!</v>
      </c>
      <c r="J209" s="199" t="e">
        <f t="shared" ref="J209:J215" si="24">+F209*I209</f>
        <v>#REF!</v>
      </c>
      <c r="K209" s="198"/>
      <c r="L209" s="198"/>
      <c r="M209" s="198"/>
      <c r="N209" s="198"/>
      <c r="O209" s="199"/>
      <c r="T209" s="174"/>
      <c r="U209" s="199"/>
      <c r="V209" s="199"/>
    </row>
    <row r="210" spans="1:22" ht="12.75">
      <c r="C210" s="174" t="s">
        <v>194</v>
      </c>
      <c r="D210" s="202"/>
      <c r="E210" s="181" t="s">
        <v>195</v>
      </c>
      <c r="F210" s="201">
        <v>0.3</v>
      </c>
      <c r="G210" s="202" t="s">
        <v>95</v>
      </c>
      <c r="I210" s="195" t="e">
        <f>#REF!</f>
        <v>#REF!</v>
      </c>
      <c r="J210" s="199" t="e">
        <f t="shared" si="24"/>
        <v>#REF!</v>
      </c>
      <c r="K210" s="198"/>
      <c r="L210" s="198"/>
      <c r="M210" s="198"/>
      <c r="N210" s="198"/>
      <c r="O210" s="199"/>
      <c r="T210" s="174"/>
      <c r="U210" s="199"/>
      <c r="V210" s="199"/>
    </row>
    <row r="211" spans="1:22" ht="12.75">
      <c r="C211" s="174" t="s">
        <v>206</v>
      </c>
      <c r="D211" s="202"/>
      <c r="E211" s="181" t="s">
        <v>236</v>
      </c>
      <c r="F211" s="201">
        <v>4</v>
      </c>
      <c r="G211" s="202" t="s">
        <v>144</v>
      </c>
      <c r="I211" s="195" t="e">
        <f>[1]Bahan!#REF!</f>
        <v>#REF!</v>
      </c>
      <c r="J211" s="199" t="e">
        <f t="shared" si="24"/>
        <v>#REF!</v>
      </c>
      <c r="K211" s="198"/>
      <c r="L211" s="198"/>
      <c r="M211" s="198"/>
      <c r="N211" s="198"/>
      <c r="O211" s="199"/>
      <c r="T211" s="174"/>
      <c r="U211" s="199"/>
      <c r="V211" s="199"/>
    </row>
    <row r="212" spans="1:22" ht="12.75">
      <c r="B212" s="174" t="s">
        <v>52</v>
      </c>
      <c r="C212" s="174" t="s">
        <v>119</v>
      </c>
      <c r="D212" s="202"/>
      <c r="E212" s="181" t="s">
        <v>231</v>
      </c>
      <c r="F212" s="201">
        <v>0.3</v>
      </c>
      <c r="G212" s="202" t="s">
        <v>55</v>
      </c>
      <c r="I212" s="195" t="e">
        <f>#REF!</f>
        <v>#REF!</v>
      </c>
      <c r="J212" s="199" t="e">
        <f t="shared" si="24"/>
        <v>#REF!</v>
      </c>
      <c r="K212" s="198"/>
      <c r="L212" s="198"/>
      <c r="M212" s="198"/>
      <c r="N212" s="198"/>
      <c r="O212" s="199"/>
      <c r="T212" s="174"/>
      <c r="U212" s="199"/>
      <c r="V212" s="199"/>
    </row>
    <row r="213" spans="1:22" ht="12.75">
      <c r="B213" s="174" t="s">
        <v>52</v>
      </c>
      <c r="C213" s="174" t="s">
        <v>187</v>
      </c>
      <c r="D213" s="202"/>
      <c r="E213" s="181" t="s">
        <v>197</v>
      </c>
      <c r="F213" s="201">
        <v>1.2</v>
      </c>
      <c r="G213" s="202" t="s">
        <v>55</v>
      </c>
      <c r="I213" s="195" t="e">
        <f>#REF!</f>
        <v>#REF!</v>
      </c>
      <c r="J213" s="199" t="e">
        <f t="shared" si="24"/>
        <v>#REF!</v>
      </c>
      <c r="K213" s="198"/>
      <c r="L213" s="198"/>
      <c r="M213" s="198"/>
      <c r="N213" s="198"/>
      <c r="O213" s="199"/>
      <c r="T213" s="174"/>
      <c r="U213" s="199"/>
      <c r="V213" s="199"/>
    </row>
    <row r="214" spans="1:22" ht="12.75">
      <c r="B214" s="174" t="s">
        <v>52</v>
      </c>
      <c r="C214" s="174" t="s">
        <v>198</v>
      </c>
      <c r="D214" s="202"/>
      <c r="E214" s="181" t="s">
        <v>199</v>
      </c>
      <c r="F214" s="201">
        <v>0.12</v>
      </c>
      <c r="G214" s="202" t="s">
        <v>55</v>
      </c>
      <c r="I214" s="195" t="e">
        <f>#REF!</f>
        <v>#REF!</v>
      </c>
      <c r="J214" s="199" t="e">
        <f t="shared" si="24"/>
        <v>#REF!</v>
      </c>
      <c r="K214" s="198"/>
      <c r="L214" s="198"/>
      <c r="M214" s="198"/>
      <c r="N214" s="198"/>
      <c r="O214" s="199"/>
      <c r="T214" s="174"/>
      <c r="U214" s="199"/>
      <c r="V214" s="199"/>
    </row>
    <row r="215" spans="1:22" ht="12.75">
      <c r="B215" s="174" t="s">
        <v>52</v>
      </c>
      <c r="C215" s="174" t="s">
        <v>56</v>
      </c>
      <c r="D215" s="202"/>
      <c r="E215" s="181" t="s">
        <v>57</v>
      </c>
      <c r="F215" s="201">
        <v>0.02</v>
      </c>
      <c r="G215" s="202" t="s">
        <v>55</v>
      </c>
      <c r="I215" s="195" t="e">
        <f>#REF!</f>
        <v>#REF!</v>
      </c>
      <c r="J215" s="199" t="e">
        <f t="shared" si="24"/>
        <v>#REF!</v>
      </c>
      <c r="K215" s="198"/>
      <c r="L215" s="198"/>
      <c r="M215" s="198"/>
      <c r="N215" s="198"/>
      <c r="O215" s="199"/>
      <c r="T215" s="174"/>
      <c r="U215" s="199"/>
      <c r="V215" s="199"/>
    </row>
    <row r="216" spans="1:22" ht="12.75">
      <c r="D216" s="202"/>
      <c r="E216" s="197" t="s">
        <v>61</v>
      </c>
      <c r="G216" s="202"/>
      <c r="J216" s="197" t="e">
        <f>SUM(J209:J215)</f>
        <v>#REF!</v>
      </c>
      <c r="K216" s="196"/>
      <c r="L216" s="196"/>
      <c r="M216" s="196"/>
      <c r="N216" s="196"/>
      <c r="O216" s="197"/>
      <c r="T216" s="174"/>
      <c r="U216" s="199"/>
      <c r="V216" s="199"/>
    </row>
    <row r="217" spans="1:22" ht="12.75">
      <c r="A217" s="188" t="s">
        <v>237</v>
      </c>
      <c r="B217" s="188"/>
      <c r="C217" s="188"/>
      <c r="D217" s="202"/>
      <c r="E217" s="197" t="s">
        <v>63</v>
      </c>
      <c r="G217" s="202"/>
      <c r="J217" s="197" t="e">
        <f>INT(#REF!/10)*10</f>
        <v>#REF!</v>
      </c>
      <c r="K217" s="196"/>
      <c r="L217" s="196"/>
      <c r="M217" s="196"/>
      <c r="N217" s="196"/>
      <c r="O217" s="197"/>
      <c r="T217" s="188"/>
      <c r="U217" s="199"/>
      <c r="V217" s="199"/>
    </row>
    <row r="218" spans="1:22" ht="12.75">
      <c r="D218" s="193" t="s">
        <v>238</v>
      </c>
      <c r="E218" s="188" t="s">
        <v>239</v>
      </c>
      <c r="F218" s="174"/>
      <c r="G218" s="174"/>
      <c r="H218" s="174"/>
      <c r="I218" s="174"/>
      <c r="J218" s="204"/>
      <c r="K218" s="203"/>
      <c r="L218" s="203"/>
      <c r="M218" s="203"/>
      <c r="N218" s="203"/>
      <c r="O218" s="204"/>
      <c r="T218" s="174"/>
      <c r="U218" s="199"/>
      <c r="V218" s="199"/>
    </row>
    <row r="219" spans="1:22" ht="12.75">
      <c r="C219" s="174" t="s">
        <v>203</v>
      </c>
      <c r="D219" s="202"/>
      <c r="E219" s="181" t="s">
        <v>240</v>
      </c>
      <c r="F219" s="201">
        <v>0.02</v>
      </c>
      <c r="G219" s="212" t="s">
        <v>68</v>
      </c>
      <c r="H219" s="200"/>
      <c r="I219" s="195" t="e">
        <f>I209</f>
        <v>#REF!</v>
      </c>
      <c r="J219" s="199" t="e">
        <f t="shared" ref="J219:J225" si="25">+F219*I219</f>
        <v>#REF!</v>
      </c>
      <c r="K219" s="198"/>
      <c r="L219" s="198"/>
      <c r="M219" s="198"/>
      <c r="N219" s="198"/>
      <c r="O219" s="199"/>
      <c r="T219" s="174"/>
      <c r="U219" s="199"/>
      <c r="V219" s="199"/>
    </row>
    <row r="220" spans="1:22" ht="12.75">
      <c r="C220" s="174" t="s">
        <v>194</v>
      </c>
      <c r="D220" s="202"/>
      <c r="E220" s="181" t="s">
        <v>217</v>
      </c>
      <c r="F220" s="201">
        <v>0.6</v>
      </c>
      <c r="G220" s="202" t="s">
        <v>95</v>
      </c>
      <c r="I220" s="195" t="e">
        <f t="shared" ref="I220:I225" si="26">I210</f>
        <v>#REF!</v>
      </c>
      <c r="J220" s="199" t="e">
        <f t="shared" si="25"/>
        <v>#REF!</v>
      </c>
      <c r="K220" s="198"/>
      <c r="L220" s="198"/>
      <c r="M220" s="198"/>
      <c r="N220" s="198"/>
      <c r="O220" s="199"/>
      <c r="T220" s="174"/>
      <c r="U220" s="199"/>
      <c r="V220" s="199"/>
    </row>
    <row r="221" spans="1:22" ht="12.75">
      <c r="C221" s="174" t="s">
        <v>206</v>
      </c>
      <c r="D221" s="202"/>
      <c r="E221" s="181" t="s">
        <v>236</v>
      </c>
      <c r="F221" s="201">
        <v>4</v>
      </c>
      <c r="G221" s="202" t="s">
        <v>144</v>
      </c>
      <c r="I221" s="195" t="e">
        <f t="shared" si="26"/>
        <v>#REF!</v>
      </c>
      <c r="J221" s="199" t="e">
        <f t="shared" si="25"/>
        <v>#REF!</v>
      </c>
      <c r="K221" s="198"/>
      <c r="L221" s="198"/>
      <c r="M221" s="198"/>
      <c r="N221" s="198"/>
      <c r="O221" s="199"/>
      <c r="T221" s="174"/>
      <c r="U221" s="199"/>
      <c r="V221" s="199"/>
    </row>
    <row r="222" spans="1:22" ht="12.75">
      <c r="B222" s="174" t="s">
        <v>52</v>
      </c>
      <c r="C222" s="174" t="s">
        <v>119</v>
      </c>
      <c r="D222" s="202"/>
      <c r="E222" s="181" t="s">
        <v>231</v>
      </c>
      <c r="F222" s="201">
        <v>0.4</v>
      </c>
      <c r="G222" s="202" t="s">
        <v>55</v>
      </c>
      <c r="I222" s="195" t="e">
        <f t="shared" si="26"/>
        <v>#REF!</v>
      </c>
      <c r="J222" s="199" t="e">
        <f t="shared" si="25"/>
        <v>#REF!</v>
      </c>
      <c r="K222" s="198"/>
      <c r="L222" s="198"/>
      <c r="M222" s="198"/>
      <c r="N222" s="198"/>
      <c r="O222" s="199"/>
      <c r="T222" s="174"/>
      <c r="U222" s="199"/>
      <c r="V222" s="199"/>
    </row>
    <row r="223" spans="1:22" ht="12.75">
      <c r="B223" s="174" t="s">
        <v>52</v>
      </c>
      <c r="C223" s="174" t="s">
        <v>187</v>
      </c>
      <c r="D223" s="202"/>
      <c r="E223" s="181" t="s">
        <v>197</v>
      </c>
      <c r="F223" s="201">
        <v>1.4</v>
      </c>
      <c r="G223" s="202" t="s">
        <v>55</v>
      </c>
      <c r="I223" s="195" t="e">
        <f t="shared" si="26"/>
        <v>#REF!</v>
      </c>
      <c r="J223" s="199" t="e">
        <f t="shared" si="25"/>
        <v>#REF!</v>
      </c>
      <c r="K223" s="198"/>
      <c r="L223" s="198"/>
      <c r="M223" s="198"/>
      <c r="N223" s="198"/>
      <c r="O223" s="199"/>
      <c r="T223" s="174"/>
      <c r="U223" s="199"/>
      <c r="V223" s="199"/>
    </row>
    <row r="224" spans="1:22" ht="12.75">
      <c r="B224" s="174" t="s">
        <v>52</v>
      </c>
      <c r="C224" s="174" t="s">
        <v>198</v>
      </c>
      <c r="D224" s="202"/>
      <c r="E224" s="181" t="s">
        <v>199</v>
      </c>
      <c r="F224" s="201">
        <v>0.14000000000000001</v>
      </c>
      <c r="G224" s="202" t="s">
        <v>55</v>
      </c>
      <c r="I224" s="195" t="e">
        <f t="shared" si="26"/>
        <v>#REF!</v>
      </c>
      <c r="J224" s="199" t="e">
        <f t="shared" si="25"/>
        <v>#REF!</v>
      </c>
      <c r="K224" s="198"/>
      <c r="L224" s="198"/>
      <c r="M224" s="198"/>
      <c r="N224" s="198"/>
      <c r="O224" s="199"/>
      <c r="T224" s="174"/>
      <c r="U224" s="199"/>
      <c r="V224" s="199"/>
    </row>
    <row r="225" spans="1:22" ht="12.75">
      <c r="B225" s="174" t="s">
        <v>52</v>
      </c>
      <c r="C225" s="174" t="s">
        <v>56</v>
      </c>
      <c r="D225" s="202"/>
      <c r="E225" s="181" t="s">
        <v>57</v>
      </c>
      <c r="F225" s="201">
        <v>1.4E-2</v>
      </c>
      <c r="G225" s="202" t="s">
        <v>55</v>
      </c>
      <c r="I225" s="195" t="e">
        <f t="shared" si="26"/>
        <v>#REF!</v>
      </c>
      <c r="J225" s="199" t="e">
        <f t="shared" si="25"/>
        <v>#REF!</v>
      </c>
      <c r="K225" s="198"/>
      <c r="L225" s="198"/>
      <c r="M225" s="198"/>
      <c r="N225" s="198"/>
      <c r="O225" s="199"/>
      <c r="T225" s="174"/>
      <c r="U225" s="199"/>
      <c r="V225" s="199"/>
    </row>
    <row r="226" spans="1:22" ht="12.75">
      <c r="D226" s="202"/>
      <c r="E226" s="197" t="s">
        <v>61</v>
      </c>
      <c r="G226" s="202"/>
      <c r="J226" s="197" t="e">
        <f>SUM(J219:J225)</f>
        <v>#REF!</v>
      </c>
      <c r="K226" s="196"/>
      <c r="L226" s="196"/>
      <c r="M226" s="196"/>
      <c r="N226" s="196"/>
      <c r="O226" s="197"/>
      <c r="T226" s="174"/>
      <c r="U226" s="199"/>
      <c r="V226" s="199"/>
    </row>
    <row r="227" spans="1:22" ht="12.75">
      <c r="A227" s="188" t="s">
        <v>241</v>
      </c>
      <c r="B227" s="188"/>
      <c r="C227" s="188"/>
      <c r="D227" s="202"/>
      <c r="E227" s="197" t="s">
        <v>63</v>
      </c>
      <c r="G227" s="202"/>
      <c r="J227" s="197" t="e">
        <f>INT(#REF!/10)*10</f>
        <v>#REF!</v>
      </c>
      <c r="K227" s="196"/>
      <c r="L227" s="196"/>
      <c r="M227" s="196"/>
      <c r="N227" s="196"/>
      <c r="O227" s="197"/>
      <c r="T227" s="188"/>
      <c r="U227" s="199"/>
      <c r="V227" s="199"/>
    </row>
    <row r="228" spans="1:22" ht="12.75">
      <c r="D228" s="193" t="s">
        <v>242</v>
      </c>
      <c r="E228" s="188" t="s">
        <v>243</v>
      </c>
      <c r="F228" s="174"/>
      <c r="G228" s="174"/>
      <c r="H228" s="174"/>
      <c r="I228" s="174"/>
      <c r="J228" s="204"/>
      <c r="K228" s="203"/>
      <c r="L228" s="203"/>
      <c r="M228" s="203"/>
      <c r="N228" s="203"/>
      <c r="O228" s="204"/>
      <c r="T228" s="174"/>
      <c r="U228" s="199"/>
      <c r="V228" s="199"/>
    </row>
    <row r="229" spans="1:22" ht="12.75">
      <c r="C229" s="174" t="s">
        <v>244</v>
      </c>
      <c r="D229" s="202"/>
      <c r="E229" s="181" t="s">
        <v>245</v>
      </c>
      <c r="F229" s="201">
        <v>1.1000000000000001</v>
      </c>
      <c r="G229" s="212" t="s">
        <v>68</v>
      </c>
      <c r="H229" s="200"/>
      <c r="I229" s="195" t="e">
        <f>[1]Bahan!#REF!</f>
        <v>#REF!</v>
      </c>
      <c r="J229" s="199" t="e">
        <f t="shared" ref="J229:J233" si="27">+F229*I229</f>
        <v>#REF!</v>
      </c>
      <c r="K229" s="198"/>
      <c r="L229" s="198"/>
      <c r="M229" s="198"/>
      <c r="N229" s="198"/>
      <c r="O229" s="199"/>
      <c r="T229" s="174"/>
      <c r="U229" s="199"/>
      <c r="V229" s="199"/>
    </row>
    <row r="230" spans="1:22" ht="12.75">
      <c r="C230" s="174" t="s">
        <v>246</v>
      </c>
      <c r="D230" s="202"/>
      <c r="E230" s="181" t="s">
        <v>247</v>
      </c>
      <c r="F230" s="201">
        <v>5.8</v>
      </c>
      <c r="G230" s="202" t="s">
        <v>95</v>
      </c>
      <c r="I230" s="195">
        <f>[1]Bahan!D92</f>
        <v>70422</v>
      </c>
      <c r="J230" s="199">
        <f t="shared" si="27"/>
        <v>408447.6</v>
      </c>
      <c r="K230" s="198"/>
      <c r="L230" s="198"/>
      <c r="M230" s="198"/>
      <c r="N230" s="198"/>
      <c r="O230" s="199"/>
      <c r="T230" s="174"/>
      <c r="U230" s="199"/>
      <c r="V230" s="199"/>
    </row>
    <row r="231" spans="1:22" ht="12.75">
      <c r="B231" s="174" t="s">
        <v>52</v>
      </c>
      <c r="C231" s="174" t="s">
        <v>119</v>
      </c>
      <c r="D231" s="202"/>
      <c r="E231" s="181" t="s">
        <v>231</v>
      </c>
      <c r="F231" s="201">
        <v>3</v>
      </c>
      <c r="G231" s="202" t="s">
        <v>55</v>
      </c>
      <c r="I231" s="195" t="e">
        <f>#REF!</f>
        <v>#REF!</v>
      </c>
      <c r="J231" s="199" t="e">
        <f t="shared" si="27"/>
        <v>#REF!</v>
      </c>
      <c r="K231" s="198"/>
      <c r="L231" s="198"/>
      <c r="M231" s="198"/>
      <c r="N231" s="198"/>
      <c r="O231" s="199"/>
      <c r="T231" s="174"/>
      <c r="U231" s="199"/>
      <c r="V231" s="199"/>
    </row>
    <row r="232" spans="1:22" ht="12.75">
      <c r="B232" s="174" t="s">
        <v>52</v>
      </c>
      <c r="C232" s="174" t="s">
        <v>208</v>
      </c>
      <c r="D232" s="202"/>
      <c r="E232" s="181" t="s">
        <v>209</v>
      </c>
      <c r="F232" s="201">
        <v>5</v>
      </c>
      <c r="G232" s="202" t="s">
        <v>55</v>
      </c>
      <c r="I232" s="195" t="e">
        <f>#REF!</f>
        <v>#REF!</v>
      </c>
      <c r="J232" s="199" t="e">
        <f t="shared" si="27"/>
        <v>#REF!</v>
      </c>
      <c r="K232" s="198"/>
      <c r="L232" s="198"/>
      <c r="M232" s="198"/>
      <c r="N232" s="198"/>
      <c r="O232" s="199"/>
      <c r="T232" s="174"/>
      <c r="U232" s="199"/>
      <c r="V232" s="199"/>
    </row>
    <row r="233" spans="1:22" ht="12.75">
      <c r="B233" s="174" t="s">
        <v>52</v>
      </c>
      <c r="C233" s="174" t="s">
        <v>198</v>
      </c>
      <c r="D233" s="202"/>
      <c r="E233" s="181" t="s">
        <v>248</v>
      </c>
      <c r="F233" s="201">
        <v>2</v>
      </c>
      <c r="G233" s="202" t="s">
        <v>55</v>
      </c>
      <c r="I233" s="195" t="e">
        <f>#REF!</f>
        <v>#REF!</v>
      </c>
      <c r="J233" s="199" t="e">
        <f t="shared" si="27"/>
        <v>#REF!</v>
      </c>
      <c r="K233" s="198"/>
      <c r="L233" s="198"/>
      <c r="M233" s="198"/>
      <c r="N233" s="198"/>
      <c r="O233" s="199"/>
      <c r="T233" s="174"/>
      <c r="U233" s="199"/>
      <c r="V233" s="199"/>
    </row>
    <row r="234" spans="1:22" ht="12.75">
      <c r="D234" s="202"/>
      <c r="E234" s="197" t="s">
        <v>61</v>
      </c>
      <c r="G234" s="202"/>
      <c r="J234" s="197" t="e">
        <f>SUM(J229:J233)</f>
        <v>#REF!</v>
      </c>
      <c r="K234" s="196"/>
      <c r="L234" s="196"/>
      <c r="M234" s="196"/>
      <c r="N234" s="196"/>
      <c r="O234" s="197"/>
      <c r="T234" s="174"/>
      <c r="U234" s="199"/>
      <c r="V234" s="199"/>
    </row>
    <row r="235" spans="1:22" ht="12.75">
      <c r="A235" s="188" t="s">
        <v>249</v>
      </c>
      <c r="B235" s="188"/>
      <c r="C235" s="188"/>
      <c r="D235" s="202"/>
      <c r="E235" s="197" t="s">
        <v>63</v>
      </c>
      <c r="G235" s="202"/>
      <c r="J235" s="197" t="e">
        <f>INT(#REF!/10)*10</f>
        <v>#REF!</v>
      </c>
      <c r="K235" s="196"/>
      <c r="L235" s="196"/>
      <c r="M235" s="196"/>
      <c r="N235" s="196"/>
      <c r="O235" s="197"/>
      <c r="T235" s="188"/>
      <c r="U235" s="199"/>
      <c r="V235" s="199"/>
    </row>
    <row r="236" spans="1:22" ht="12.75">
      <c r="D236" s="193" t="s">
        <v>250</v>
      </c>
      <c r="E236" s="188" t="s">
        <v>251</v>
      </c>
      <c r="F236" s="174"/>
      <c r="G236" s="174"/>
      <c r="H236" s="174"/>
      <c r="I236" s="174"/>
      <c r="J236" s="204"/>
      <c r="K236" s="203"/>
      <c r="L236" s="203"/>
      <c r="M236" s="203"/>
      <c r="N236" s="203"/>
      <c r="O236" s="204"/>
      <c r="T236" s="174"/>
      <c r="U236" s="199"/>
      <c r="V236" s="199"/>
    </row>
    <row r="237" spans="1:22" ht="12.75">
      <c r="C237" s="174" t="s">
        <v>244</v>
      </c>
      <c r="D237" s="202"/>
      <c r="E237" s="181" t="s">
        <v>252</v>
      </c>
      <c r="F237" s="201">
        <v>1.6799999999999999E-2</v>
      </c>
      <c r="G237" s="212" t="s">
        <v>68</v>
      </c>
      <c r="H237" s="200"/>
      <c r="I237" s="195" t="e">
        <f>[1]Bahan!#REF!</f>
        <v>#REF!</v>
      </c>
      <c r="J237" s="199" t="e">
        <f t="shared" ref="J237:J243" si="28">F237*I237</f>
        <v>#REF!</v>
      </c>
      <c r="K237" s="198"/>
      <c r="L237" s="198"/>
      <c r="M237" s="198"/>
      <c r="N237" s="198"/>
      <c r="O237" s="199"/>
      <c r="T237" s="174"/>
      <c r="U237" s="199"/>
      <c r="V237" s="199"/>
    </row>
    <row r="238" spans="1:22" ht="12.75">
      <c r="C238" s="174" t="s">
        <v>253</v>
      </c>
      <c r="D238" s="202"/>
      <c r="E238" s="181" t="s">
        <v>254</v>
      </c>
      <c r="F238" s="201">
        <v>4</v>
      </c>
      <c r="G238" s="212" t="s">
        <v>144</v>
      </c>
      <c r="H238" s="200"/>
      <c r="I238" s="195" t="e">
        <f>I237/666.8</f>
        <v>#REF!</v>
      </c>
      <c r="J238" s="199" t="e">
        <f t="shared" si="28"/>
        <v>#REF!</v>
      </c>
      <c r="K238" s="198"/>
      <c r="L238" s="198"/>
      <c r="M238" s="198"/>
      <c r="N238" s="198"/>
      <c r="O238" s="199"/>
      <c r="T238" s="174"/>
      <c r="U238" s="199"/>
      <c r="V238" s="199"/>
    </row>
    <row r="239" spans="1:22" ht="12.75">
      <c r="C239" s="174" t="s">
        <v>184</v>
      </c>
      <c r="D239" s="202"/>
      <c r="E239" s="181" t="s">
        <v>255</v>
      </c>
      <c r="F239" s="201">
        <v>0.25</v>
      </c>
      <c r="G239" s="202" t="s">
        <v>95</v>
      </c>
      <c r="I239" s="195" t="e">
        <f>#REF!</f>
        <v>#REF!</v>
      </c>
      <c r="J239" s="199" t="e">
        <f t="shared" si="28"/>
        <v>#REF!</v>
      </c>
      <c r="K239" s="198"/>
      <c r="L239" s="198"/>
      <c r="M239" s="198"/>
      <c r="N239" s="198"/>
      <c r="O239" s="199"/>
      <c r="T239" s="174"/>
      <c r="U239" s="199"/>
      <c r="V239" s="199"/>
    </row>
    <row r="240" spans="1:22" ht="12.75">
      <c r="B240" s="174" t="s">
        <v>52</v>
      </c>
      <c r="C240" s="174" t="s">
        <v>119</v>
      </c>
      <c r="D240" s="202"/>
      <c r="E240" s="181" t="s">
        <v>231</v>
      </c>
      <c r="F240" s="201">
        <v>0.15</v>
      </c>
      <c r="G240" s="202" t="s">
        <v>55</v>
      </c>
      <c r="I240" s="195" t="e">
        <f>#REF!</f>
        <v>#REF!</v>
      </c>
      <c r="J240" s="199" t="e">
        <f t="shared" si="28"/>
        <v>#REF!</v>
      </c>
      <c r="K240" s="198"/>
      <c r="L240" s="198"/>
      <c r="M240" s="198"/>
      <c r="N240" s="198"/>
      <c r="O240" s="199"/>
      <c r="T240" s="174"/>
      <c r="U240" s="199"/>
      <c r="V240" s="199"/>
    </row>
    <row r="241" spans="1:56" ht="12.75">
      <c r="B241" s="174" t="s">
        <v>52</v>
      </c>
      <c r="C241" s="174" t="s">
        <v>187</v>
      </c>
      <c r="D241" s="202"/>
      <c r="E241" s="181" t="s">
        <v>197</v>
      </c>
      <c r="F241" s="201">
        <v>0.15</v>
      </c>
      <c r="G241" s="202" t="s">
        <v>55</v>
      </c>
      <c r="I241" s="195" t="e">
        <f>#REF!</f>
        <v>#REF!</v>
      </c>
      <c r="J241" s="199" t="e">
        <f t="shared" si="28"/>
        <v>#REF!</v>
      </c>
      <c r="K241" s="198"/>
      <c r="L241" s="198"/>
      <c r="M241" s="198"/>
      <c r="N241" s="198"/>
      <c r="O241" s="199"/>
      <c r="T241" s="174"/>
      <c r="U241" s="199"/>
      <c r="V241" s="199"/>
    </row>
    <row r="242" spans="1:56" ht="12.75">
      <c r="B242" s="174" t="s">
        <v>52</v>
      </c>
      <c r="C242" s="174" t="s">
        <v>198</v>
      </c>
      <c r="D242" s="202"/>
      <c r="E242" s="181" t="s">
        <v>248</v>
      </c>
      <c r="F242" s="201">
        <v>0.01</v>
      </c>
      <c r="G242" s="202" t="s">
        <v>55</v>
      </c>
      <c r="I242" s="195" t="e">
        <f>#REF!</f>
        <v>#REF!</v>
      </c>
      <c r="J242" s="199" t="e">
        <f t="shared" si="28"/>
        <v>#REF!</v>
      </c>
      <c r="K242" s="198"/>
      <c r="L242" s="198"/>
      <c r="M242" s="198"/>
      <c r="N242" s="198"/>
      <c r="O242" s="199"/>
      <c r="T242" s="174"/>
      <c r="U242" s="199"/>
      <c r="V242" s="199"/>
    </row>
    <row r="243" spans="1:56" ht="12.75">
      <c r="B243" s="174" t="s">
        <v>52</v>
      </c>
      <c r="C243" s="174" t="s">
        <v>56</v>
      </c>
      <c r="D243" s="202"/>
      <c r="E243" s="181" t="s">
        <v>57</v>
      </c>
      <c r="F243" s="201">
        <v>5.0000000000000001E-3</v>
      </c>
      <c r="G243" s="202" t="s">
        <v>55</v>
      </c>
      <c r="I243" s="195" t="e">
        <f>#REF!</f>
        <v>#REF!</v>
      </c>
      <c r="J243" s="199" t="e">
        <f t="shared" si="28"/>
        <v>#REF!</v>
      </c>
      <c r="K243" s="198"/>
      <c r="L243" s="198"/>
      <c r="M243" s="198"/>
      <c r="N243" s="198"/>
      <c r="O243" s="199"/>
      <c r="T243" s="174"/>
      <c r="U243" s="199"/>
      <c r="V243" s="199"/>
    </row>
    <row r="244" spans="1:56" ht="12.75">
      <c r="D244" s="202"/>
      <c r="E244" s="197" t="s">
        <v>61</v>
      </c>
      <c r="G244" s="202"/>
      <c r="J244" s="197" t="e">
        <f>SUM(J237:J243)</f>
        <v>#REF!</v>
      </c>
      <c r="K244" s="196"/>
      <c r="L244" s="196"/>
      <c r="M244" s="196"/>
      <c r="N244" s="196"/>
      <c r="O244" s="197"/>
      <c r="T244" s="174"/>
      <c r="U244" s="199"/>
      <c r="V244" s="199"/>
    </row>
    <row r="245" spans="1:56" ht="12.75">
      <c r="A245" s="188" t="s">
        <v>256</v>
      </c>
      <c r="B245" s="188"/>
      <c r="C245" s="188"/>
      <c r="D245" s="202"/>
      <c r="E245" s="197" t="s">
        <v>63</v>
      </c>
      <c r="G245" s="202"/>
      <c r="J245" s="197" t="e">
        <f>INT(#REF!/10)*10</f>
        <v>#REF!</v>
      </c>
      <c r="K245" s="196"/>
      <c r="L245" s="196"/>
      <c r="M245" s="196"/>
      <c r="N245" s="196"/>
      <c r="O245" s="197"/>
      <c r="T245" s="188"/>
      <c r="U245" s="199"/>
      <c r="V245" s="199"/>
    </row>
    <row r="246" spans="1:56" ht="12.75">
      <c r="A246" s="188"/>
      <c r="B246" s="188"/>
      <c r="C246" s="188"/>
      <c r="D246" s="193" t="s">
        <v>257</v>
      </c>
      <c r="E246" s="186" t="s">
        <v>258</v>
      </c>
      <c r="F246" s="230"/>
      <c r="G246" s="193"/>
      <c r="H246" s="186"/>
      <c r="I246" s="204"/>
      <c r="J246" s="204"/>
      <c r="K246" s="196"/>
      <c r="L246" s="196"/>
      <c r="M246" s="196"/>
      <c r="N246" s="196"/>
      <c r="O246" s="197"/>
      <c r="T246" s="188"/>
      <c r="U246" s="199"/>
      <c r="V246" s="199"/>
    </row>
    <row r="247" spans="1:56" ht="12.75">
      <c r="A247" s="188"/>
      <c r="B247" s="188"/>
      <c r="C247" s="188"/>
      <c r="D247" s="202"/>
      <c r="E247" s="236" t="s">
        <v>259</v>
      </c>
      <c r="F247" s="201">
        <v>1.9850000000000001</v>
      </c>
      <c r="G247" s="212" t="s">
        <v>1</v>
      </c>
      <c r="I247" s="237">
        <v>25000</v>
      </c>
      <c r="J247" s="199">
        <f t="shared" ref="J247:J260" si="29">F247*I247</f>
        <v>49625</v>
      </c>
      <c r="K247" s="196"/>
      <c r="L247" s="196"/>
      <c r="M247" s="196"/>
      <c r="N247" s="196"/>
      <c r="O247" s="197"/>
      <c r="T247" s="188"/>
      <c r="U247" s="199"/>
      <c r="V247" s="199"/>
    </row>
    <row r="248" spans="1:56" ht="12.75">
      <c r="A248" s="188"/>
      <c r="B248" s="188"/>
      <c r="C248" s="188"/>
      <c r="D248" s="202"/>
      <c r="E248" s="236" t="s">
        <v>260</v>
      </c>
      <c r="F248" s="201">
        <v>2.585</v>
      </c>
      <c r="G248" s="202" t="s">
        <v>1</v>
      </c>
      <c r="I248" s="237">
        <v>16000</v>
      </c>
      <c r="J248" s="199">
        <f t="shared" si="29"/>
        <v>41360</v>
      </c>
      <c r="K248" s="196"/>
      <c r="L248" s="196"/>
      <c r="M248" s="196"/>
      <c r="N248" s="196"/>
      <c r="O248" s="197"/>
      <c r="T248" s="188"/>
      <c r="U248" s="199"/>
      <c r="V248" s="199"/>
    </row>
    <row r="249" spans="1:56" ht="12.75">
      <c r="A249" s="188"/>
      <c r="B249" s="188"/>
      <c r="C249" s="188"/>
      <c r="D249" s="202"/>
      <c r="E249" s="236" t="s">
        <v>261</v>
      </c>
      <c r="F249" s="201">
        <v>5.1749999999999998</v>
      </c>
      <c r="G249" s="202" t="s">
        <v>1</v>
      </c>
      <c r="I249" s="237">
        <v>8000</v>
      </c>
      <c r="J249" s="199">
        <f t="shared" si="29"/>
        <v>41400</v>
      </c>
      <c r="K249" s="196"/>
      <c r="L249" s="196"/>
      <c r="M249" s="196"/>
      <c r="N249" s="196"/>
      <c r="O249" s="197"/>
      <c r="T249" s="188"/>
      <c r="U249" s="199"/>
      <c r="V249" s="199"/>
    </row>
    <row r="250" spans="1:56" ht="12.75">
      <c r="A250" s="188"/>
      <c r="B250" s="188"/>
      <c r="C250" s="188"/>
      <c r="D250" s="202"/>
      <c r="E250" s="236" t="s">
        <v>262</v>
      </c>
      <c r="F250" s="201">
        <v>0.32500000000000001</v>
      </c>
      <c r="G250" s="202" t="s">
        <v>118</v>
      </c>
      <c r="I250" s="237">
        <v>5000</v>
      </c>
      <c r="J250" s="199">
        <f t="shared" si="29"/>
        <v>1625</v>
      </c>
      <c r="K250" s="196"/>
      <c r="L250" s="196"/>
      <c r="M250" s="196"/>
      <c r="N250" s="196"/>
      <c r="O250" s="197"/>
      <c r="T250" s="188"/>
      <c r="U250" s="199"/>
      <c r="V250" s="199"/>
    </row>
    <row r="251" spans="1:56" ht="12.75">
      <c r="A251" s="188"/>
      <c r="B251" s="188"/>
      <c r="C251" s="188"/>
      <c r="D251" s="202"/>
      <c r="E251" s="236" t="s">
        <v>263</v>
      </c>
      <c r="F251" s="201">
        <v>14</v>
      </c>
      <c r="G251" s="202" t="s">
        <v>118</v>
      </c>
      <c r="I251" s="237">
        <v>1500</v>
      </c>
      <c r="J251" s="199">
        <f t="shared" si="29"/>
        <v>21000</v>
      </c>
      <c r="K251" s="196"/>
      <c r="L251" s="196"/>
      <c r="M251" s="196"/>
      <c r="N251" s="196"/>
      <c r="O251" s="197"/>
      <c r="T251" s="188"/>
      <c r="U251" s="199"/>
      <c r="V251" s="199"/>
    </row>
    <row r="252" spans="1:56" ht="12.75">
      <c r="A252" s="188"/>
      <c r="B252" s="188"/>
      <c r="C252" s="188"/>
      <c r="D252" s="202"/>
      <c r="E252" s="236" t="s">
        <v>264</v>
      </c>
      <c r="F252" s="201">
        <v>0.71499999999999997</v>
      </c>
      <c r="G252" s="212" t="s">
        <v>1</v>
      </c>
      <c r="I252" s="237">
        <v>1200</v>
      </c>
      <c r="J252" s="199">
        <f t="shared" si="29"/>
        <v>858</v>
      </c>
      <c r="K252" s="196"/>
      <c r="L252" s="196"/>
      <c r="M252" s="196"/>
      <c r="N252" s="196"/>
      <c r="O252" s="197"/>
      <c r="T252" s="188"/>
      <c r="U252" s="199"/>
      <c r="V252" s="199"/>
    </row>
    <row r="253" spans="1:56" ht="12.75">
      <c r="A253" s="188"/>
      <c r="B253" s="188"/>
      <c r="C253" s="188"/>
      <c r="D253" s="202"/>
      <c r="E253" s="236" t="s">
        <v>265</v>
      </c>
      <c r="F253" s="201">
        <v>0.25</v>
      </c>
      <c r="G253" s="212" t="s">
        <v>118</v>
      </c>
      <c r="I253" s="237">
        <v>5000</v>
      </c>
      <c r="J253" s="199">
        <f t="shared" si="29"/>
        <v>1250</v>
      </c>
      <c r="K253" s="196"/>
      <c r="L253" s="196"/>
      <c r="M253" s="196"/>
      <c r="N253" s="196"/>
      <c r="O253" s="197"/>
      <c r="T253" s="188"/>
      <c r="U253" s="199"/>
      <c r="V253" s="199"/>
    </row>
    <row r="254" spans="1:56" ht="12.75">
      <c r="A254" s="188"/>
      <c r="B254" s="188"/>
      <c r="C254" s="188"/>
      <c r="D254" s="202"/>
      <c r="E254" s="236" t="s">
        <v>266</v>
      </c>
      <c r="F254" s="201">
        <v>54</v>
      </c>
      <c r="G254" s="202" t="s">
        <v>267</v>
      </c>
      <c r="I254" s="237">
        <v>200</v>
      </c>
      <c r="J254" s="199">
        <f t="shared" si="29"/>
        <v>10800</v>
      </c>
      <c r="K254" s="196"/>
      <c r="L254" s="196"/>
      <c r="M254" s="196"/>
      <c r="N254" s="196"/>
      <c r="O254" s="197"/>
      <c r="T254" s="188"/>
      <c r="U254" s="199"/>
      <c r="V254" s="199"/>
    </row>
    <row r="255" spans="1:56" ht="12.75">
      <c r="A255" s="188"/>
      <c r="B255" s="188"/>
      <c r="C255" s="188"/>
      <c r="D255" s="202"/>
      <c r="E255" s="236" t="s">
        <v>268</v>
      </c>
      <c r="F255" s="201">
        <v>80</v>
      </c>
      <c r="G255" s="202" t="s">
        <v>267</v>
      </c>
      <c r="I255" s="237">
        <v>95</v>
      </c>
      <c r="J255" s="199">
        <f t="shared" si="29"/>
        <v>7600</v>
      </c>
      <c r="K255" s="196"/>
      <c r="L255" s="196"/>
      <c r="M255" s="196"/>
      <c r="N255" s="196"/>
      <c r="O255" s="197"/>
      <c r="T255" s="188"/>
      <c r="U255" s="199"/>
      <c r="V255" s="199"/>
    </row>
    <row r="256" spans="1:56" ht="12.75">
      <c r="A256" s="188"/>
      <c r="B256" s="188"/>
      <c r="C256" s="188"/>
      <c r="D256" s="202"/>
      <c r="E256" s="236" t="s">
        <v>269</v>
      </c>
      <c r="F256" s="201">
        <v>0.875</v>
      </c>
      <c r="G256" s="202" t="s">
        <v>267</v>
      </c>
      <c r="I256" s="237">
        <v>7500</v>
      </c>
      <c r="J256" s="199">
        <f t="shared" si="29"/>
        <v>6562.5</v>
      </c>
      <c r="K256" s="196"/>
      <c r="L256" s="196"/>
      <c r="M256" s="196"/>
      <c r="N256" s="196"/>
      <c r="O256" s="197"/>
      <c r="T256" s="188"/>
      <c r="U256" s="199"/>
      <c r="V256" s="199"/>
      <c r="BD256" s="238"/>
    </row>
    <row r="257" spans="1:58" ht="12.75">
      <c r="A257" s="188"/>
      <c r="B257" s="188"/>
      <c r="C257" s="188"/>
      <c r="D257" s="202"/>
      <c r="E257" s="239" t="s">
        <v>270</v>
      </c>
      <c r="F257" s="201">
        <v>2.5000000000000001E-2</v>
      </c>
      <c r="G257" s="202" t="s">
        <v>55</v>
      </c>
      <c r="H257" s="200"/>
      <c r="I257" s="195" t="e">
        <f>[1]Upah!#REF!</f>
        <v>#REF!</v>
      </c>
      <c r="J257" s="199" t="e">
        <f t="shared" si="29"/>
        <v>#REF!</v>
      </c>
      <c r="K257" s="196"/>
      <c r="L257" s="196"/>
      <c r="M257" s="196"/>
      <c r="N257" s="196"/>
      <c r="O257" s="197"/>
      <c r="T257" s="188"/>
      <c r="U257" s="199"/>
      <c r="V257" s="199"/>
    </row>
    <row r="258" spans="1:58" ht="15">
      <c r="A258" s="188"/>
      <c r="B258" s="188"/>
      <c r="C258" s="188"/>
      <c r="D258" s="202"/>
      <c r="E258" s="240" t="s">
        <v>271</v>
      </c>
      <c r="F258" s="201">
        <v>0.30740000000000001</v>
      </c>
      <c r="G258" s="202" t="s">
        <v>55</v>
      </c>
      <c r="I258" s="195" t="e">
        <f>[1]Upah!#REF!</f>
        <v>#REF!</v>
      </c>
      <c r="J258" s="199" t="e">
        <f t="shared" si="29"/>
        <v>#REF!</v>
      </c>
      <c r="K258" s="196"/>
      <c r="L258" s="196"/>
      <c r="M258" s="196"/>
      <c r="N258" s="196"/>
      <c r="O258" s="197"/>
      <c r="T258" s="188"/>
      <c r="U258" s="199"/>
      <c r="V258" s="199"/>
      <c r="BD258" s="241"/>
      <c r="BE258" s="242"/>
      <c r="BF258" s="242"/>
    </row>
    <row r="259" spans="1:58" ht="15">
      <c r="A259" s="188"/>
      <c r="B259" s="188"/>
      <c r="C259" s="188"/>
      <c r="D259" s="202"/>
      <c r="E259" s="240" t="s">
        <v>54</v>
      </c>
      <c r="F259" s="201">
        <v>0.35</v>
      </c>
      <c r="G259" s="202" t="s">
        <v>55</v>
      </c>
      <c r="I259" s="195">
        <f>[1]Upah!D9</f>
        <v>45000</v>
      </c>
      <c r="J259" s="199">
        <f t="shared" si="29"/>
        <v>15749.999999999998</v>
      </c>
      <c r="K259" s="196"/>
      <c r="L259" s="196"/>
      <c r="M259" s="196"/>
      <c r="N259" s="196"/>
      <c r="O259" s="197"/>
      <c r="T259" s="188"/>
      <c r="U259" s="199"/>
      <c r="V259" s="199"/>
      <c r="BD259" s="241"/>
      <c r="BE259" s="242"/>
      <c r="BF259" s="242"/>
    </row>
    <row r="260" spans="1:58" ht="15">
      <c r="A260" s="188"/>
      <c r="B260" s="188"/>
      <c r="C260" s="188"/>
      <c r="D260" s="202"/>
      <c r="E260" s="174" t="s">
        <v>57</v>
      </c>
      <c r="F260" s="201">
        <v>0.01</v>
      </c>
      <c r="G260" s="202" t="s">
        <v>55</v>
      </c>
      <c r="I260" s="195">
        <f>[1]Upah!D11</f>
        <v>70000</v>
      </c>
      <c r="J260" s="199">
        <f t="shared" si="29"/>
        <v>700</v>
      </c>
      <c r="K260" s="196"/>
      <c r="L260" s="196"/>
      <c r="M260" s="196"/>
      <c r="N260" s="196"/>
      <c r="O260" s="197"/>
      <c r="T260" s="188"/>
      <c r="U260" s="199"/>
      <c r="V260" s="199"/>
      <c r="BD260" s="241"/>
      <c r="BE260" s="242"/>
      <c r="BF260" s="242"/>
    </row>
    <row r="261" spans="1:58" ht="15">
      <c r="A261" s="188"/>
      <c r="B261" s="188"/>
      <c r="C261" s="188"/>
      <c r="D261" s="202"/>
      <c r="E261" s="197" t="s">
        <v>61</v>
      </c>
      <c r="G261" s="202"/>
      <c r="J261" s="197" t="e">
        <f>SUM(J247:J260)</f>
        <v>#REF!</v>
      </c>
      <c r="K261" s="196"/>
      <c r="L261" s="196"/>
      <c r="M261" s="196"/>
      <c r="N261" s="196"/>
      <c r="O261" s="197"/>
      <c r="T261" s="188"/>
      <c r="U261" s="199"/>
      <c r="V261" s="199"/>
      <c r="BD261" s="241"/>
      <c r="BE261" s="243"/>
      <c r="BF261" s="242"/>
    </row>
    <row r="262" spans="1:58" ht="12.75">
      <c r="A262" s="188"/>
      <c r="B262" s="188"/>
      <c r="C262" s="188"/>
      <c r="D262" s="202"/>
      <c r="E262" s="197" t="s">
        <v>63</v>
      </c>
      <c r="G262" s="202"/>
      <c r="J262" s="197" t="e">
        <f>INT(#REF!/10)*10</f>
        <v>#REF!</v>
      </c>
      <c r="K262" s="196"/>
      <c r="L262" s="196"/>
      <c r="M262" s="196"/>
      <c r="N262" s="196"/>
      <c r="O262" s="197"/>
      <c r="T262" s="188"/>
      <c r="U262" s="199"/>
      <c r="V262" s="199"/>
    </row>
    <row r="263" spans="1:58" ht="12.75">
      <c r="A263" s="188"/>
      <c r="B263" s="188"/>
      <c r="C263" s="188"/>
      <c r="D263" s="193" t="s">
        <v>272</v>
      </c>
      <c r="E263" s="188" t="s">
        <v>273</v>
      </c>
      <c r="F263" s="174"/>
      <c r="G263" s="174"/>
      <c r="H263" s="174"/>
      <c r="I263" s="174"/>
      <c r="J263" s="204"/>
      <c r="K263" s="196"/>
      <c r="L263" s="196"/>
      <c r="M263" s="196"/>
      <c r="N263" s="196"/>
      <c r="O263" s="197"/>
      <c r="T263" s="188"/>
      <c r="U263" s="199"/>
      <c r="V263" s="199"/>
    </row>
    <row r="264" spans="1:58" ht="14.25">
      <c r="A264" s="188"/>
      <c r="B264" s="188"/>
      <c r="C264" s="188"/>
      <c r="D264" s="202"/>
      <c r="E264" s="244" t="s">
        <v>274</v>
      </c>
      <c r="F264" s="245">
        <v>25</v>
      </c>
      <c r="G264" s="246" t="s">
        <v>118</v>
      </c>
      <c r="I264" s="195" t="e">
        <f>[1]Bahan!#REF!</f>
        <v>#REF!</v>
      </c>
      <c r="J264" s="199" t="e">
        <f>F264*I264</f>
        <v>#REF!</v>
      </c>
      <c r="K264" s="196"/>
      <c r="L264" s="196"/>
      <c r="M264" s="196"/>
      <c r="N264" s="196"/>
      <c r="O264" s="197"/>
      <c r="T264" s="188"/>
      <c r="U264" s="199"/>
      <c r="V264" s="199"/>
    </row>
    <row r="265" spans="1:58" ht="14.25">
      <c r="A265" s="188"/>
      <c r="B265" s="188"/>
      <c r="C265" s="188"/>
      <c r="D265" s="202"/>
      <c r="E265" s="247" t="s">
        <v>275</v>
      </c>
      <c r="F265" s="245">
        <v>0.06</v>
      </c>
      <c r="G265" s="246" t="s">
        <v>55</v>
      </c>
      <c r="I265" s="195" t="e">
        <f>TBT</f>
        <v>#REF!</v>
      </c>
      <c r="J265" s="199" t="e">
        <f>F265*I265</f>
        <v>#REF!</v>
      </c>
      <c r="K265" s="196"/>
      <c r="L265" s="196"/>
      <c r="M265" s="196"/>
      <c r="N265" s="196"/>
      <c r="O265" s="197"/>
      <c r="T265" s="188"/>
      <c r="U265" s="199"/>
      <c r="V265" s="199"/>
    </row>
    <row r="266" spans="1:58" ht="14.25">
      <c r="A266" s="188"/>
      <c r="B266" s="188"/>
      <c r="C266" s="188"/>
      <c r="D266" s="202"/>
      <c r="E266" s="247" t="s">
        <v>276</v>
      </c>
      <c r="F266" s="245">
        <v>6.0000000000000001E-3</v>
      </c>
      <c r="G266" s="246" t="s">
        <v>55</v>
      </c>
      <c r="I266" s="195" t="e">
        <f>KTB</f>
        <v>#REF!</v>
      </c>
      <c r="J266" s="199" t="e">
        <f>F266*I266</f>
        <v>#REF!</v>
      </c>
      <c r="K266" s="196"/>
      <c r="L266" s="196"/>
      <c r="M266" s="196"/>
      <c r="N266" s="196"/>
      <c r="O266" s="197"/>
      <c r="T266" s="188"/>
      <c r="U266" s="199"/>
      <c r="V266" s="199"/>
    </row>
    <row r="267" spans="1:58" ht="14.25">
      <c r="A267" s="188"/>
      <c r="B267" s="188"/>
      <c r="C267" s="188"/>
      <c r="D267" s="202"/>
      <c r="E267" s="247" t="s">
        <v>277</v>
      </c>
      <c r="F267" s="245">
        <v>0.12</v>
      </c>
      <c r="G267" s="246" t="s">
        <v>55</v>
      </c>
      <c r="I267" s="195" t="e">
        <f>TBST</f>
        <v>#REF!</v>
      </c>
      <c r="J267" s="199" t="e">
        <f>F267*I267</f>
        <v>#REF!</v>
      </c>
      <c r="K267" s="196"/>
      <c r="L267" s="196"/>
      <c r="M267" s="196"/>
      <c r="N267" s="196"/>
      <c r="O267" s="197"/>
      <c r="T267" s="188"/>
      <c r="U267" s="199"/>
      <c r="V267" s="199"/>
    </row>
    <row r="268" spans="1:58" ht="14.25">
      <c r="A268" s="188"/>
      <c r="B268" s="188"/>
      <c r="C268" s="188"/>
      <c r="D268" s="202"/>
      <c r="E268" s="247" t="s">
        <v>127</v>
      </c>
      <c r="F268" s="245">
        <v>6.0000000000000001E-3</v>
      </c>
      <c r="G268" s="246" t="s">
        <v>55</v>
      </c>
      <c r="I268" s="195">
        <f>[1]Upah!D11</f>
        <v>70000</v>
      </c>
      <c r="J268" s="199">
        <f>F268*I268</f>
        <v>420</v>
      </c>
      <c r="K268" s="196"/>
      <c r="L268" s="196"/>
      <c r="M268" s="196"/>
      <c r="N268" s="196"/>
      <c r="O268" s="197"/>
      <c r="T268" s="188"/>
      <c r="U268" s="199"/>
      <c r="V268" s="199"/>
    </row>
    <row r="269" spans="1:58" ht="12.75">
      <c r="A269" s="188"/>
      <c r="B269" s="188"/>
      <c r="C269" s="188"/>
      <c r="D269" s="202"/>
      <c r="E269" s="197" t="s">
        <v>61</v>
      </c>
      <c r="G269" s="202"/>
      <c r="J269" s="197" t="e">
        <f>SUM(J264:J268)</f>
        <v>#REF!</v>
      </c>
      <c r="K269" s="196"/>
      <c r="L269" s="196"/>
      <c r="M269" s="196"/>
      <c r="N269" s="196"/>
      <c r="O269" s="197"/>
      <c r="T269" s="188"/>
      <c r="U269" s="199"/>
      <c r="V269" s="199"/>
    </row>
    <row r="270" spans="1:58" ht="12.75">
      <c r="A270" s="188"/>
      <c r="B270" s="188"/>
      <c r="C270" s="188"/>
      <c r="D270" s="202"/>
      <c r="E270" s="197" t="s">
        <v>63</v>
      </c>
      <c r="G270" s="202"/>
      <c r="J270" s="197" t="e">
        <f>INT(#REF!/10)*10</f>
        <v>#REF!</v>
      </c>
      <c r="K270" s="196"/>
      <c r="L270" s="196"/>
      <c r="M270" s="196"/>
      <c r="N270" s="196"/>
      <c r="O270" s="197"/>
      <c r="T270" s="188"/>
      <c r="U270" s="199"/>
      <c r="V270" s="199"/>
    </row>
    <row r="271" spans="1:58" ht="12.75">
      <c r="A271" s="188"/>
      <c r="B271" s="188"/>
      <c r="C271" s="188"/>
      <c r="D271" s="193" t="s">
        <v>278</v>
      </c>
      <c r="E271" s="188" t="s">
        <v>279</v>
      </c>
      <c r="F271" s="174"/>
      <c r="G271" s="174"/>
      <c r="H271" s="174"/>
      <c r="I271" s="174"/>
      <c r="J271" s="204"/>
      <c r="K271" s="196"/>
      <c r="L271" s="196"/>
      <c r="M271" s="196"/>
      <c r="N271" s="196"/>
      <c r="O271" s="197"/>
      <c r="T271" s="188"/>
      <c r="U271" s="199"/>
      <c r="V271" s="199"/>
    </row>
    <row r="272" spans="1:58" ht="14.25">
      <c r="A272" s="188"/>
      <c r="B272" s="188"/>
      <c r="C272" s="188"/>
      <c r="D272" s="202"/>
      <c r="E272" s="244" t="s">
        <v>280</v>
      </c>
      <c r="F272" s="245">
        <v>10</v>
      </c>
      <c r="G272" s="246" t="s">
        <v>118</v>
      </c>
      <c r="I272" s="195" t="e">
        <f>[1]Bahan!#REF!/14.5</f>
        <v>#REF!</v>
      </c>
      <c r="J272" s="199" t="e">
        <f>F272*I272</f>
        <v>#REF!</v>
      </c>
      <c r="K272" s="196"/>
      <c r="L272" s="196"/>
      <c r="M272" s="196"/>
      <c r="N272" s="196"/>
      <c r="O272" s="197"/>
      <c r="T272" s="188"/>
      <c r="U272" s="199"/>
      <c r="V272" s="199"/>
    </row>
    <row r="273" spans="1:22" ht="14.25">
      <c r="A273" s="188"/>
      <c r="B273" s="188"/>
      <c r="C273" s="188"/>
      <c r="D273" s="202"/>
      <c r="E273" s="247" t="s">
        <v>275</v>
      </c>
      <c r="F273" s="245">
        <v>0.01</v>
      </c>
      <c r="G273" s="246" t="s">
        <v>55</v>
      </c>
      <c r="I273" s="195" t="e">
        <f>#REF!</f>
        <v>#REF!</v>
      </c>
      <c r="J273" s="199" t="e">
        <f>F273*I273</f>
        <v>#REF!</v>
      </c>
      <c r="K273" s="196"/>
      <c r="L273" s="196"/>
      <c r="M273" s="196"/>
      <c r="N273" s="196"/>
      <c r="O273" s="197"/>
      <c r="T273" s="188"/>
      <c r="U273" s="199"/>
      <c r="V273" s="199"/>
    </row>
    <row r="274" spans="1:22" ht="14.25">
      <c r="A274" s="188"/>
      <c r="B274" s="188"/>
      <c r="C274" s="188"/>
      <c r="D274" s="202"/>
      <c r="E274" s="247" t="s">
        <v>276</v>
      </c>
      <c r="F274" s="245">
        <v>0.01</v>
      </c>
      <c r="G274" s="246" t="s">
        <v>55</v>
      </c>
      <c r="I274" s="195" t="e">
        <f>#REF!</f>
        <v>#REF!</v>
      </c>
      <c r="J274" s="199" t="e">
        <f>F274*I274</f>
        <v>#REF!</v>
      </c>
      <c r="K274" s="196"/>
      <c r="L274" s="196"/>
      <c r="M274" s="196"/>
      <c r="N274" s="196"/>
      <c r="O274" s="197"/>
      <c r="T274" s="188"/>
      <c r="U274" s="199"/>
      <c r="V274" s="199"/>
    </row>
    <row r="275" spans="1:22" ht="14.25">
      <c r="A275" s="188"/>
      <c r="B275" s="188"/>
      <c r="C275" s="188"/>
      <c r="D275" s="202"/>
      <c r="E275" s="247" t="s">
        <v>277</v>
      </c>
      <c r="F275" s="245">
        <v>0.2</v>
      </c>
      <c r="G275" s="246" t="s">
        <v>55</v>
      </c>
      <c r="I275" s="195" t="e">
        <f>PST</f>
        <v>#REF!</v>
      </c>
      <c r="J275" s="199" t="e">
        <f>F275*I275</f>
        <v>#REF!</v>
      </c>
      <c r="K275" s="196"/>
      <c r="L275" s="196"/>
      <c r="M275" s="196"/>
      <c r="N275" s="196"/>
      <c r="O275" s="197"/>
      <c r="T275" s="188"/>
      <c r="U275" s="199"/>
      <c r="V275" s="199"/>
    </row>
    <row r="276" spans="1:22" ht="14.25">
      <c r="A276" s="188"/>
      <c r="B276" s="188"/>
      <c r="C276" s="188"/>
      <c r="D276" s="202"/>
      <c r="E276" s="247" t="s">
        <v>127</v>
      </c>
      <c r="F276" s="245">
        <v>0.01</v>
      </c>
      <c r="G276" s="246" t="s">
        <v>55</v>
      </c>
      <c r="I276" s="195" t="e">
        <f>#REF!</f>
        <v>#REF!</v>
      </c>
      <c r="J276" s="199" t="e">
        <f>F276*I276</f>
        <v>#REF!</v>
      </c>
      <c r="K276" s="196"/>
      <c r="L276" s="196"/>
      <c r="M276" s="196"/>
      <c r="N276" s="196"/>
      <c r="O276" s="197"/>
      <c r="T276" s="188"/>
      <c r="U276" s="199"/>
      <c r="V276" s="199"/>
    </row>
    <row r="277" spans="1:22" ht="12.75">
      <c r="A277" s="188"/>
      <c r="B277" s="188"/>
      <c r="C277" s="188"/>
      <c r="D277" s="202"/>
      <c r="E277" s="197" t="s">
        <v>61</v>
      </c>
      <c r="G277" s="202"/>
      <c r="J277" s="197" t="e">
        <f>SUM(J272:J276)</f>
        <v>#REF!</v>
      </c>
      <c r="K277" s="196"/>
      <c r="L277" s="196"/>
      <c r="M277" s="196"/>
      <c r="N277" s="196"/>
      <c r="O277" s="197"/>
      <c r="T277" s="188"/>
      <c r="U277" s="199"/>
      <c r="V277" s="199"/>
    </row>
    <row r="278" spans="1:22" ht="12.75">
      <c r="A278" s="188"/>
      <c r="B278" s="188"/>
      <c r="C278" s="188"/>
      <c r="D278" s="202"/>
      <c r="E278" s="197" t="s">
        <v>63</v>
      </c>
      <c r="G278" s="202"/>
      <c r="J278" s="197" t="e">
        <f>INT(#REF!/10)*10</f>
        <v>#REF!</v>
      </c>
      <c r="K278" s="196"/>
      <c r="L278" s="196"/>
      <c r="M278" s="196"/>
      <c r="N278" s="196"/>
      <c r="O278" s="197"/>
      <c r="T278" s="188"/>
      <c r="U278" s="199"/>
      <c r="V278" s="199"/>
    </row>
    <row r="279" spans="1:22" ht="12.75">
      <c r="D279" s="193" t="s">
        <v>281</v>
      </c>
      <c r="E279" s="188" t="s">
        <v>282</v>
      </c>
      <c r="F279" s="174"/>
      <c r="G279" s="174"/>
      <c r="H279" s="174"/>
      <c r="I279" s="174"/>
      <c r="J279" s="204"/>
      <c r="K279" s="203"/>
      <c r="L279" s="203"/>
      <c r="M279" s="203"/>
      <c r="N279" s="203"/>
      <c r="O279" s="204"/>
      <c r="T279" s="174"/>
      <c r="U279" s="199"/>
      <c r="V279" s="199"/>
    </row>
    <row r="280" spans="1:22" ht="12.75">
      <c r="C280" s="174" t="s">
        <v>283</v>
      </c>
      <c r="D280" s="202"/>
      <c r="E280" s="181" t="s">
        <v>284</v>
      </c>
      <c r="F280" s="201">
        <v>4</v>
      </c>
      <c r="G280" s="202" t="s">
        <v>118</v>
      </c>
      <c r="I280" s="195" t="e">
        <f>[1]Bahan!#REF!</f>
        <v>#REF!</v>
      </c>
      <c r="J280" s="199" t="e">
        <f t="shared" ref="J280:J286" si="30">F280*I280</f>
        <v>#REF!</v>
      </c>
      <c r="K280" s="198"/>
      <c r="L280" s="198"/>
      <c r="M280" s="198"/>
      <c r="N280" s="198"/>
      <c r="O280" s="199"/>
      <c r="T280" s="174"/>
      <c r="U280" s="199"/>
      <c r="V280" s="199"/>
    </row>
    <row r="281" spans="1:22" ht="12.75">
      <c r="C281" s="174" t="s">
        <v>77</v>
      </c>
      <c r="D281" s="202"/>
      <c r="E281" s="181" t="s">
        <v>285</v>
      </c>
      <c r="F281" s="201">
        <v>0.13040000000000002</v>
      </c>
      <c r="G281" s="202" t="s">
        <v>79</v>
      </c>
      <c r="I281" s="195" t="e">
        <f>[1]Bahan!#REF!</f>
        <v>#REF!</v>
      </c>
      <c r="J281" s="199" t="e">
        <f t="shared" si="30"/>
        <v>#REF!</v>
      </c>
      <c r="K281" s="198"/>
      <c r="L281" s="198"/>
      <c r="M281" s="198"/>
      <c r="N281" s="198"/>
      <c r="O281" s="199"/>
      <c r="T281" s="174"/>
      <c r="U281" s="199"/>
      <c r="V281" s="199"/>
    </row>
    <row r="282" spans="1:22" ht="12.75">
      <c r="C282" s="174" t="s">
        <v>80</v>
      </c>
      <c r="D282" s="202"/>
      <c r="E282" s="181" t="s">
        <v>92</v>
      </c>
      <c r="F282" s="201">
        <v>0.21</v>
      </c>
      <c r="G282" s="202" t="s">
        <v>168</v>
      </c>
      <c r="I282" s="195" t="e">
        <f>[1]Bahan!#REF!</f>
        <v>#REF!</v>
      </c>
      <c r="J282" s="199" t="e">
        <f t="shared" si="30"/>
        <v>#REF!</v>
      </c>
      <c r="K282" s="198"/>
      <c r="L282" s="198"/>
      <c r="M282" s="198"/>
      <c r="N282" s="198"/>
      <c r="O282" s="199"/>
      <c r="T282" s="174"/>
      <c r="U282" s="199"/>
      <c r="V282" s="199"/>
    </row>
    <row r="283" spans="1:22" ht="12.75">
      <c r="B283" s="174" t="s">
        <v>52</v>
      </c>
      <c r="C283" s="174" t="s">
        <v>119</v>
      </c>
      <c r="D283" s="202"/>
      <c r="E283" s="181" t="s">
        <v>231</v>
      </c>
      <c r="F283" s="201">
        <v>0.15</v>
      </c>
      <c r="G283" s="202" t="s">
        <v>55</v>
      </c>
      <c r="I283" s="195" t="e">
        <f>PST</f>
        <v>#REF!</v>
      </c>
      <c r="J283" s="199" t="e">
        <f t="shared" si="30"/>
        <v>#REF!</v>
      </c>
      <c r="K283" s="198"/>
      <c r="L283" s="198"/>
      <c r="M283" s="198"/>
      <c r="N283" s="198"/>
      <c r="O283" s="199"/>
      <c r="T283" s="174"/>
      <c r="U283" s="199"/>
      <c r="V283" s="199"/>
    </row>
    <row r="284" spans="1:22" ht="12.75">
      <c r="B284" s="174" t="s">
        <v>52</v>
      </c>
      <c r="C284" s="174" t="s">
        <v>97</v>
      </c>
      <c r="D284" s="202"/>
      <c r="E284" s="181" t="s">
        <v>286</v>
      </c>
      <c r="F284" s="201">
        <v>0.2</v>
      </c>
      <c r="G284" s="202" t="s">
        <v>55</v>
      </c>
      <c r="I284" s="195" t="e">
        <f>TBT</f>
        <v>#REF!</v>
      </c>
      <c r="J284" s="199" t="e">
        <f t="shared" si="30"/>
        <v>#REF!</v>
      </c>
      <c r="K284" s="198"/>
      <c r="L284" s="198"/>
      <c r="M284" s="198"/>
      <c r="N284" s="198"/>
      <c r="O284" s="199"/>
      <c r="T284" s="174"/>
      <c r="U284" s="199"/>
      <c r="V284" s="199"/>
    </row>
    <row r="285" spans="1:22" ht="12.75">
      <c r="B285" s="174" t="s">
        <v>52</v>
      </c>
      <c r="C285" s="174" t="s">
        <v>287</v>
      </c>
      <c r="D285" s="202"/>
      <c r="E285" s="181" t="s">
        <v>288</v>
      </c>
      <c r="F285" s="201">
        <v>0.01</v>
      </c>
      <c r="G285" s="202" t="s">
        <v>55</v>
      </c>
      <c r="I285" s="195" t="e">
        <f>KTB</f>
        <v>#REF!</v>
      </c>
      <c r="J285" s="199" t="e">
        <f t="shared" si="30"/>
        <v>#REF!</v>
      </c>
      <c r="K285" s="198"/>
      <c r="L285" s="198"/>
      <c r="M285" s="198"/>
      <c r="N285" s="198"/>
      <c r="O285" s="199"/>
      <c r="T285" s="174"/>
      <c r="U285" s="199"/>
      <c r="V285" s="199"/>
    </row>
    <row r="286" spans="1:22" ht="12.75">
      <c r="B286" s="174" t="s">
        <v>52</v>
      </c>
      <c r="C286" s="174" t="s">
        <v>56</v>
      </c>
      <c r="D286" s="202"/>
      <c r="E286" s="181" t="s">
        <v>57</v>
      </c>
      <c r="F286" s="201">
        <v>5.0000000000000001E-3</v>
      </c>
      <c r="G286" s="202" t="s">
        <v>55</v>
      </c>
      <c r="I286" s="195">
        <f>M</f>
        <v>70000</v>
      </c>
      <c r="J286" s="199">
        <f t="shared" si="30"/>
        <v>350</v>
      </c>
      <c r="K286" s="198"/>
      <c r="L286" s="198"/>
      <c r="M286" s="198"/>
      <c r="N286" s="198"/>
      <c r="O286" s="199"/>
      <c r="T286" s="174"/>
      <c r="U286" s="199"/>
      <c r="V286" s="199"/>
    </row>
    <row r="287" spans="1:22" ht="12.75">
      <c r="C287" s="174" t="s">
        <v>289</v>
      </c>
      <c r="D287" s="202"/>
      <c r="E287" s="181" t="s">
        <v>290</v>
      </c>
      <c r="F287" s="201">
        <v>6.5000000000000002E-2</v>
      </c>
      <c r="G287" s="202" t="s">
        <v>60</v>
      </c>
      <c r="I287" s="195" t="e">
        <f>SUM(J280:J286)</f>
        <v>#REF!</v>
      </c>
      <c r="J287" s="199" t="e">
        <f>F287*I287</f>
        <v>#REF!</v>
      </c>
      <c r="K287" s="198"/>
      <c r="L287" s="198"/>
      <c r="M287" s="198"/>
      <c r="N287" s="198"/>
      <c r="O287" s="199"/>
      <c r="T287" s="174"/>
      <c r="U287" s="199"/>
      <c r="V287" s="199"/>
    </row>
    <row r="288" spans="1:22" ht="12.75">
      <c r="D288" s="202"/>
      <c r="E288" s="197" t="s">
        <v>61</v>
      </c>
      <c r="G288" s="202"/>
      <c r="J288" s="197" t="e">
        <f>SUM(J280:J286)</f>
        <v>#REF!</v>
      </c>
      <c r="K288" s="196"/>
      <c r="L288" s="196"/>
      <c r="M288" s="196"/>
      <c r="N288" s="196"/>
      <c r="O288" s="197"/>
      <c r="T288" s="174"/>
      <c r="U288" s="199"/>
      <c r="V288" s="199"/>
    </row>
    <row r="289" spans="1:22" ht="12.75">
      <c r="A289" s="188" t="s">
        <v>291</v>
      </c>
      <c r="B289" s="188"/>
      <c r="C289" s="188"/>
      <c r="D289" s="202"/>
      <c r="E289" s="197" t="s">
        <v>63</v>
      </c>
      <c r="G289" s="202"/>
      <c r="J289" s="197" t="e">
        <f>INT(#REF!/10)*10</f>
        <v>#REF!</v>
      </c>
      <c r="K289" s="196"/>
      <c r="L289" s="196"/>
      <c r="M289" s="196"/>
      <c r="N289" s="196"/>
      <c r="O289" s="197"/>
      <c r="T289" s="188"/>
      <c r="U289" s="199"/>
      <c r="V289" s="199"/>
    </row>
    <row r="290" spans="1:22" ht="12.75">
      <c r="D290" s="193" t="s">
        <v>292</v>
      </c>
      <c r="E290" s="188" t="s">
        <v>293</v>
      </c>
      <c r="F290" s="174"/>
      <c r="G290" s="174"/>
      <c r="H290" s="174"/>
      <c r="I290" s="174"/>
      <c r="J290" s="204"/>
      <c r="K290" s="203"/>
      <c r="L290" s="203"/>
      <c r="M290" s="203"/>
      <c r="N290" s="203"/>
      <c r="O290" s="204"/>
      <c r="T290" s="174"/>
      <c r="U290" s="199"/>
      <c r="V290" s="199"/>
    </row>
    <row r="291" spans="1:22" ht="12.75">
      <c r="C291" s="174" t="s">
        <v>294</v>
      </c>
      <c r="D291" s="202"/>
      <c r="E291" s="181" t="s">
        <v>295</v>
      </c>
      <c r="F291" s="201">
        <v>3</v>
      </c>
      <c r="G291" s="202" t="s">
        <v>118</v>
      </c>
      <c r="I291" s="195" t="e">
        <f>[1]Bahan!#REF!</f>
        <v>#REF!</v>
      </c>
      <c r="J291" s="199" t="e">
        <f t="shared" ref="J291:J297" si="31">F291*I291</f>
        <v>#REF!</v>
      </c>
      <c r="K291" s="198"/>
      <c r="L291" s="198"/>
      <c r="M291" s="198"/>
      <c r="N291" s="198"/>
      <c r="O291" s="199"/>
      <c r="T291" s="174"/>
      <c r="U291" s="199"/>
      <c r="V291" s="199"/>
    </row>
    <row r="292" spans="1:22" ht="12.75">
      <c r="C292" s="174" t="s">
        <v>77</v>
      </c>
      <c r="D292" s="202"/>
      <c r="E292" s="181" t="s">
        <v>285</v>
      </c>
      <c r="F292" s="201">
        <v>0.13040000000000002</v>
      </c>
      <c r="G292" s="202" t="s">
        <v>79</v>
      </c>
      <c r="I292" s="195" t="e">
        <f t="shared" ref="I292:I297" si="32">I281</f>
        <v>#REF!</v>
      </c>
      <c r="J292" s="199" t="e">
        <f t="shared" si="31"/>
        <v>#REF!</v>
      </c>
      <c r="K292" s="198"/>
      <c r="L292" s="198"/>
      <c r="M292" s="198"/>
      <c r="N292" s="198"/>
      <c r="O292" s="199"/>
      <c r="T292" s="174"/>
      <c r="U292" s="199"/>
      <c r="V292" s="199"/>
    </row>
    <row r="293" spans="1:22" ht="12.75">
      <c r="C293" s="174" t="s">
        <v>80</v>
      </c>
      <c r="D293" s="202"/>
      <c r="E293" s="181" t="s">
        <v>92</v>
      </c>
      <c r="F293" s="201">
        <v>0.21</v>
      </c>
      <c r="G293" s="202" t="s">
        <v>68</v>
      </c>
      <c r="I293" s="195" t="e">
        <f t="shared" si="32"/>
        <v>#REF!</v>
      </c>
      <c r="J293" s="199" t="e">
        <f t="shared" si="31"/>
        <v>#REF!</v>
      </c>
      <c r="K293" s="198"/>
      <c r="L293" s="198"/>
      <c r="M293" s="198"/>
      <c r="N293" s="198"/>
      <c r="O293" s="199"/>
      <c r="T293" s="174"/>
      <c r="U293" s="199"/>
      <c r="V293" s="199"/>
    </row>
    <row r="294" spans="1:22" ht="12.75">
      <c r="B294" s="174" t="s">
        <v>52</v>
      </c>
      <c r="C294" s="174" t="s">
        <v>119</v>
      </c>
      <c r="D294" s="202"/>
      <c r="E294" s="181" t="s">
        <v>231</v>
      </c>
      <c r="F294" s="201">
        <v>0.15</v>
      </c>
      <c r="G294" s="202" t="s">
        <v>55</v>
      </c>
      <c r="I294" s="195" t="e">
        <f t="shared" si="32"/>
        <v>#REF!</v>
      </c>
      <c r="J294" s="199" t="e">
        <f t="shared" si="31"/>
        <v>#REF!</v>
      </c>
      <c r="K294" s="198"/>
      <c r="L294" s="198"/>
      <c r="M294" s="198"/>
      <c r="N294" s="198"/>
      <c r="O294" s="199"/>
      <c r="T294" s="174"/>
      <c r="U294" s="199"/>
      <c r="V294" s="199"/>
    </row>
    <row r="295" spans="1:22" ht="12.75">
      <c r="B295" s="174" t="s">
        <v>52</v>
      </c>
      <c r="C295" s="174" t="s">
        <v>97</v>
      </c>
      <c r="D295" s="202"/>
      <c r="E295" s="181" t="s">
        <v>286</v>
      </c>
      <c r="F295" s="201">
        <v>0.2</v>
      </c>
      <c r="G295" s="202" t="s">
        <v>55</v>
      </c>
      <c r="I295" s="195" t="e">
        <f t="shared" si="32"/>
        <v>#REF!</v>
      </c>
      <c r="J295" s="199" t="e">
        <f t="shared" si="31"/>
        <v>#REF!</v>
      </c>
      <c r="K295" s="198"/>
      <c r="L295" s="198"/>
      <c r="M295" s="198"/>
      <c r="N295" s="198"/>
      <c r="O295" s="199"/>
      <c r="T295" s="174"/>
      <c r="U295" s="199"/>
      <c r="V295" s="199"/>
    </row>
    <row r="296" spans="1:22" ht="12.75">
      <c r="B296" s="174" t="s">
        <v>52</v>
      </c>
      <c r="C296" s="174" t="s">
        <v>287</v>
      </c>
      <c r="D296" s="202"/>
      <c r="E296" s="181" t="s">
        <v>288</v>
      </c>
      <c r="F296" s="201">
        <v>0.01</v>
      </c>
      <c r="G296" s="202" t="s">
        <v>55</v>
      </c>
      <c r="I296" s="195" t="e">
        <f t="shared" si="32"/>
        <v>#REF!</v>
      </c>
      <c r="J296" s="199" t="e">
        <f t="shared" si="31"/>
        <v>#REF!</v>
      </c>
      <c r="K296" s="198"/>
      <c r="L296" s="198"/>
      <c r="M296" s="198"/>
      <c r="N296" s="198"/>
      <c r="O296" s="199"/>
      <c r="T296" s="174"/>
      <c r="U296" s="199"/>
      <c r="V296" s="199"/>
    </row>
    <row r="297" spans="1:22" ht="12.75">
      <c r="B297" s="174" t="s">
        <v>52</v>
      </c>
      <c r="C297" s="174" t="s">
        <v>56</v>
      </c>
      <c r="D297" s="202"/>
      <c r="E297" s="181" t="s">
        <v>57</v>
      </c>
      <c r="F297" s="201">
        <v>5.0000000000000001E-3</v>
      </c>
      <c r="G297" s="202" t="s">
        <v>55</v>
      </c>
      <c r="I297" s="195">
        <f t="shared" si="32"/>
        <v>70000</v>
      </c>
      <c r="J297" s="199">
        <f t="shared" si="31"/>
        <v>350</v>
      </c>
      <c r="K297" s="198"/>
      <c r="L297" s="198"/>
      <c r="M297" s="198"/>
      <c r="N297" s="198"/>
      <c r="O297" s="199"/>
      <c r="T297" s="174"/>
      <c r="U297" s="199"/>
      <c r="V297" s="199"/>
    </row>
    <row r="298" spans="1:22" ht="12.75">
      <c r="C298" s="174" t="s">
        <v>296</v>
      </c>
      <c r="D298" s="202"/>
      <c r="E298" s="181" t="s">
        <v>290</v>
      </c>
      <c r="F298" s="201">
        <v>9.5000000000000001E-2</v>
      </c>
      <c r="G298" s="202" t="s">
        <v>60</v>
      </c>
      <c r="I298" s="195" t="e">
        <f>SUM(J291:J297)</f>
        <v>#REF!</v>
      </c>
      <c r="J298" s="199" t="e">
        <f>F298*I298</f>
        <v>#REF!</v>
      </c>
      <c r="K298" s="198"/>
      <c r="L298" s="198"/>
      <c r="M298" s="198"/>
      <c r="N298" s="198"/>
      <c r="O298" s="199"/>
      <c r="T298" s="174"/>
      <c r="U298" s="199"/>
      <c r="V298" s="199"/>
    </row>
    <row r="299" spans="1:22" ht="12.75">
      <c r="D299" s="202"/>
      <c r="E299" s="197" t="s">
        <v>61</v>
      </c>
      <c r="G299" s="202"/>
      <c r="J299" s="197" t="e">
        <f>SUM(J291:J298)</f>
        <v>#REF!</v>
      </c>
      <c r="K299" s="196"/>
      <c r="L299" s="196"/>
      <c r="M299" s="196"/>
      <c r="N299" s="196"/>
      <c r="O299" s="197"/>
      <c r="T299" s="174"/>
      <c r="U299" s="199"/>
      <c r="V299" s="199"/>
    </row>
    <row r="300" spans="1:22" ht="12.75">
      <c r="A300" s="188" t="s">
        <v>297</v>
      </c>
      <c r="B300" s="188"/>
      <c r="C300" s="188"/>
      <c r="D300" s="202"/>
      <c r="E300" s="197" t="s">
        <v>63</v>
      </c>
      <c r="G300" s="202"/>
      <c r="J300" s="197" t="e">
        <f>INT(#REF!/10)*10</f>
        <v>#REF!</v>
      </c>
      <c r="K300" s="196"/>
      <c r="L300" s="196"/>
      <c r="M300" s="196"/>
      <c r="N300" s="196"/>
      <c r="O300" s="197"/>
      <c r="T300" s="188"/>
      <c r="U300" s="199"/>
      <c r="V300" s="199"/>
    </row>
    <row r="301" spans="1:22" ht="13.5">
      <c r="B301" s="174" t="s">
        <v>129</v>
      </c>
      <c r="D301" s="193" t="s">
        <v>298</v>
      </c>
      <c r="E301" s="248" t="s">
        <v>299</v>
      </c>
      <c r="F301" s="249"/>
      <c r="G301" s="250"/>
      <c r="J301" s="197"/>
      <c r="K301" s="194"/>
      <c r="L301" s="194"/>
      <c r="M301" s="194"/>
      <c r="N301" s="194"/>
      <c r="O301" s="195"/>
    </row>
    <row r="302" spans="1:22" ht="14.25">
      <c r="D302" s="202"/>
      <c r="E302" s="251" t="s">
        <v>300</v>
      </c>
      <c r="F302" s="252">
        <v>0.5</v>
      </c>
      <c r="G302" s="253" t="s">
        <v>55</v>
      </c>
      <c r="I302" s="254" t="e">
        <f>#REF!</f>
        <v>#REF!</v>
      </c>
      <c r="J302" s="199" t="e">
        <f>F302*I302</f>
        <v>#REF!</v>
      </c>
      <c r="K302" s="194"/>
      <c r="L302" s="194"/>
      <c r="M302" s="194"/>
      <c r="N302" s="194"/>
      <c r="O302" s="195"/>
    </row>
    <row r="303" spans="1:22" ht="14.25">
      <c r="D303" s="202"/>
      <c r="E303" s="251" t="s">
        <v>301</v>
      </c>
      <c r="F303" s="252">
        <v>1</v>
      </c>
      <c r="G303" s="253" t="s">
        <v>118</v>
      </c>
      <c r="I303" s="222" t="e">
        <f>[1]Bahan!#REF!</f>
        <v>#REF!</v>
      </c>
      <c r="J303" s="199" t="e">
        <f>F303*I303</f>
        <v>#REF!</v>
      </c>
      <c r="K303" s="194"/>
      <c r="L303" s="194"/>
      <c r="M303" s="194"/>
      <c r="N303" s="194"/>
      <c r="O303" s="195"/>
    </row>
    <row r="304" spans="1:22" ht="12.75">
      <c r="D304" s="202"/>
      <c r="E304" s="197" t="s">
        <v>61</v>
      </c>
      <c r="J304" s="197" t="e">
        <f>SUM(J302:J303)</f>
        <v>#REF!</v>
      </c>
      <c r="K304" s="194"/>
      <c r="L304" s="194"/>
      <c r="M304" s="194"/>
      <c r="N304" s="194"/>
      <c r="O304" s="195"/>
    </row>
    <row r="305" spans="4:15" ht="12.75">
      <c r="D305" s="202"/>
      <c r="E305" s="197" t="s">
        <v>63</v>
      </c>
      <c r="G305" s="202"/>
      <c r="J305" s="197" t="e">
        <f>INT(#REF!/10)*10</f>
        <v>#REF!</v>
      </c>
      <c r="K305" s="194"/>
      <c r="L305" s="194"/>
      <c r="M305" s="194"/>
      <c r="N305" s="194"/>
      <c r="O305" s="195"/>
    </row>
    <row r="306" spans="4:15" ht="13.5">
      <c r="D306" s="193" t="s">
        <v>302</v>
      </c>
      <c r="E306" s="248" t="s">
        <v>299</v>
      </c>
      <c r="F306" s="249"/>
      <c r="G306" s="250"/>
      <c r="J306" s="197"/>
      <c r="K306" s="194"/>
      <c r="L306" s="194"/>
      <c r="M306" s="194"/>
      <c r="N306" s="194"/>
      <c r="O306" s="195"/>
    </row>
    <row r="307" spans="4:15" ht="14.25">
      <c r="D307" s="202"/>
      <c r="E307" s="251" t="s">
        <v>300</v>
      </c>
      <c r="F307" s="252">
        <v>0.5</v>
      </c>
      <c r="G307" s="253" t="s">
        <v>55</v>
      </c>
      <c r="I307" s="254" t="e">
        <f>I302</f>
        <v>#REF!</v>
      </c>
      <c r="J307" s="199" t="e">
        <f>F307*I307</f>
        <v>#REF!</v>
      </c>
      <c r="K307" s="194"/>
      <c r="L307" s="194"/>
      <c r="M307" s="194"/>
      <c r="N307" s="194"/>
      <c r="O307" s="195"/>
    </row>
    <row r="308" spans="4:15" ht="14.25">
      <c r="D308" s="202"/>
      <c r="E308" s="251" t="s">
        <v>301</v>
      </c>
      <c r="F308" s="252">
        <v>1</v>
      </c>
      <c r="G308" s="253" t="s">
        <v>118</v>
      </c>
      <c r="I308" s="222" t="e">
        <f>[1]Bahan!#REF!</f>
        <v>#REF!</v>
      </c>
      <c r="J308" s="199" t="e">
        <f>F308*I308</f>
        <v>#REF!</v>
      </c>
      <c r="K308" s="194"/>
      <c r="L308" s="194"/>
      <c r="M308" s="194"/>
      <c r="N308" s="194"/>
      <c r="O308" s="195"/>
    </row>
    <row r="309" spans="4:15" ht="12.75">
      <c r="D309" s="202"/>
      <c r="E309" s="197" t="s">
        <v>61</v>
      </c>
      <c r="J309" s="197" t="e">
        <f>SUM(J307:J308)</f>
        <v>#REF!</v>
      </c>
      <c r="K309" s="194"/>
      <c r="L309" s="194"/>
      <c r="M309" s="194"/>
      <c r="N309" s="194"/>
      <c r="O309" s="195"/>
    </row>
    <row r="310" spans="4:15" ht="12.75">
      <c r="D310" s="202"/>
      <c r="E310" s="197" t="s">
        <v>63</v>
      </c>
      <c r="G310" s="202"/>
      <c r="J310" s="197" t="e">
        <f>INT(#REF!/10)*10</f>
        <v>#REF!</v>
      </c>
      <c r="K310" s="194"/>
      <c r="L310" s="194"/>
      <c r="M310" s="194"/>
      <c r="N310" s="194"/>
      <c r="O310" s="195"/>
    </row>
    <row r="311" spans="4:15" ht="13.5">
      <c r="D311" s="193" t="s">
        <v>303</v>
      </c>
      <c r="E311" s="248" t="s">
        <v>299</v>
      </c>
      <c r="F311" s="249"/>
      <c r="G311" s="250"/>
      <c r="J311" s="197"/>
      <c r="K311" s="194"/>
      <c r="L311" s="194"/>
      <c r="M311" s="194"/>
      <c r="N311" s="194"/>
      <c r="O311" s="195"/>
    </row>
    <row r="312" spans="4:15" ht="13.5">
      <c r="D312" s="202"/>
      <c r="E312" s="255" t="e">
        <f>[1]Bahan!#REF!</f>
        <v>#REF!</v>
      </c>
      <c r="F312" s="249"/>
      <c r="G312" s="250"/>
      <c r="J312" s="197"/>
      <c r="K312" s="194"/>
      <c r="L312" s="194"/>
      <c r="M312" s="194"/>
      <c r="N312" s="194"/>
      <c r="O312" s="195"/>
    </row>
    <row r="313" spans="4:15" ht="14.25">
      <c r="D313" s="202"/>
      <c r="E313" s="251" t="s">
        <v>300</v>
      </c>
      <c r="F313" s="252">
        <v>0.5</v>
      </c>
      <c r="G313" s="253" t="s">
        <v>55</v>
      </c>
      <c r="I313" s="254" t="e">
        <f>I307</f>
        <v>#REF!</v>
      </c>
      <c r="J313" s="199" t="e">
        <f>F313*I313</f>
        <v>#REF!</v>
      </c>
      <c r="K313" s="194"/>
      <c r="L313" s="194"/>
      <c r="M313" s="194"/>
      <c r="N313" s="194"/>
      <c r="O313" s="195"/>
    </row>
    <row r="314" spans="4:15" ht="14.25">
      <c r="D314" s="202"/>
      <c r="E314" s="251" t="s">
        <v>301</v>
      </c>
      <c r="F314" s="252">
        <v>1</v>
      </c>
      <c r="G314" s="253" t="s">
        <v>118</v>
      </c>
      <c r="I314" s="222" t="e">
        <f>[1]Bahan!#REF!</f>
        <v>#REF!</v>
      </c>
      <c r="J314" s="199" t="e">
        <f>F314*I314</f>
        <v>#REF!</v>
      </c>
      <c r="K314" s="194"/>
      <c r="L314" s="194"/>
      <c r="M314" s="194"/>
      <c r="N314" s="194"/>
      <c r="O314" s="195"/>
    </row>
    <row r="315" spans="4:15" ht="12.75">
      <c r="D315" s="202"/>
      <c r="E315" s="197" t="s">
        <v>61</v>
      </c>
      <c r="J315" s="197" t="e">
        <f>SUM(J312:J314)</f>
        <v>#REF!</v>
      </c>
      <c r="K315" s="194"/>
      <c r="L315" s="194"/>
      <c r="M315" s="194"/>
      <c r="N315" s="194"/>
      <c r="O315" s="195"/>
    </row>
    <row r="316" spans="4:15" ht="12.75">
      <c r="D316" s="202"/>
      <c r="E316" s="197" t="s">
        <v>63</v>
      </c>
      <c r="G316" s="202"/>
      <c r="J316" s="197" t="e">
        <f>INT(#REF!/10)*10</f>
        <v>#REF!</v>
      </c>
      <c r="K316" s="194"/>
      <c r="L316" s="194"/>
      <c r="M316" s="194"/>
      <c r="N316" s="194"/>
      <c r="O316" s="195"/>
    </row>
    <row r="317" spans="4:15" ht="13.5">
      <c r="D317" s="193" t="s">
        <v>304</v>
      </c>
      <c r="E317" s="248" t="s">
        <v>299</v>
      </c>
      <c r="F317" s="249"/>
      <c r="G317" s="250"/>
      <c r="J317" s="197"/>
      <c r="K317" s="194"/>
      <c r="L317" s="194"/>
      <c r="M317" s="194"/>
      <c r="N317" s="194"/>
      <c r="O317" s="195"/>
    </row>
    <row r="318" spans="4:15" ht="14.25">
      <c r="D318" s="202"/>
      <c r="E318" s="251" t="s">
        <v>300</v>
      </c>
      <c r="F318" s="252">
        <v>0.5</v>
      </c>
      <c r="G318" s="253" t="s">
        <v>55</v>
      </c>
      <c r="I318" s="254" t="e">
        <f>I313</f>
        <v>#REF!</v>
      </c>
      <c r="J318" s="199" t="e">
        <f>F318*I318</f>
        <v>#REF!</v>
      </c>
      <c r="K318" s="194"/>
      <c r="L318" s="194"/>
      <c r="M318" s="194"/>
      <c r="N318" s="194"/>
      <c r="O318" s="195"/>
    </row>
    <row r="319" spans="4:15" ht="14.25">
      <c r="D319" s="202"/>
      <c r="E319" s="251" t="s">
        <v>301</v>
      </c>
      <c r="F319" s="252">
        <v>1</v>
      </c>
      <c r="G319" s="253" t="s">
        <v>118</v>
      </c>
      <c r="I319" s="222" t="e">
        <f>[1]Bahan!#REF!</f>
        <v>#REF!</v>
      </c>
      <c r="J319" s="199" t="e">
        <f>F319*I319</f>
        <v>#REF!</v>
      </c>
      <c r="K319" s="194"/>
      <c r="L319" s="194"/>
      <c r="M319" s="194"/>
      <c r="N319" s="194"/>
      <c r="O319" s="195"/>
    </row>
    <row r="320" spans="4:15" ht="12.75">
      <c r="D320" s="202"/>
      <c r="E320" s="197" t="s">
        <v>61</v>
      </c>
      <c r="J320" s="197" t="e">
        <f>SUM(J318:J319)</f>
        <v>#REF!</v>
      </c>
      <c r="K320" s="194"/>
      <c r="L320" s="194"/>
      <c r="M320" s="194"/>
      <c r="N320" s="194"/>
      <c r="O320" s="195"/>
    </row>
    <row r="321" spans="4:15" ht="12.75">
      <c r="D321" s="202"/>
      <c r="E321" s="195" t="s">
        <v>131</v>
      </c>
      <c r="G321" s="202"/>
      <c r="J321" s="195" t="e">
        <f>J320*10%</f>
        <v>#REF!</v>
      </c>
      <c r="K321" s="194"/>
      <c r="L321" s="194"/>
      <c r="M321" s="194"/>
      <c r="N321" s="194"/>
      <c r="O321" s="195"/>
    </row>
    <row r="322" spans="4:15" ht="12.75">
      <c r="D322" s="202"/>
      <c r="E322" s="195" t="s">
        <v>61</v>
      </c>
      <c r="G322" s="202"/>
      <c r="J322" s="195" t="e">
        <f>SUM(J320:J321)</f>
        <v>#REF!</v>
      </c>
      <c r="K322" s="194"/>
      <c r="L322" s="194"/>
      <c r="M322" s="194"/>
      <c r="N322" s="194"/>
      <c r="O322" s="195"/>
    </row>
    <row r="323" spans="4:15" ht="12.75">
      <c r="D323" s="202"/>
      <c r="E323" s="197" t="s">
        <v>63</v>
      </c>
      <c r="G323" s="202"/>
      <c r="J323" s="197" t="e">
        <f>INT(J322/10)*10</f>
        <v>#REF!</v>
      </c>
      <c r="K323" s="194"/>
      <c r="L323" s="194"/>
      <c r="M323" s="194"/>
      <c r="N323" s="194"/>
      <c r="O323" s="195"/>
    </row>
    <row r="324" spans="4:15" ht="13.5">
      <c r="D324" s="193" t="s">
        <v>305</v>
      </c>
      <c r="E324" s="248" t="s">
        <v>306</v>
      </c>
      <c r="F324" s="249"/>
      <c r="G324" s="250"/>
      <c r="J324" s="197"/>
      <c r="K324" s="194"/>
      <c r="L324" s="194"/>
      <c r="M324" s="194"/>
      <c r="N324" s="194"/>
      <c r="O324" s="195"/>
    </row>
    <row r="325" spans="4:15" ht="14.25">
      <c r="D325" s="202"/>
      <c r="E325" s="251" t="s">
        <v>300</v>
      </c>
      <c r="F325" s="252">
        <f>F332</f>
        <v>0.15</v>
      </c>
      <c r="G325" s="253" t="s">
        <v>55</v>
      </c>
      <c r="I325" s="222" t="e">
        <f>#REF!</f>
        <v>#REF!</v>
      </c>
      <c r="J325" s="199" t="e">
        <f>F325*I325</f>
        <v>#REF!</v>
      </c>
      <c r="K325" s="194"/>
      <c r="L325" s="194"/>
      <c r="M325" s="194"/>
      <c r="N325" s="194"/>
      <c r="O325" s="195"/>
    </row>
    <row r="326" spans="4:15" ht="14.25">
      <c r="D326" s="202"/>
      <c r="E326" s="251" t="s">
        <v>307</v>
      </c>
      <c r="F326" s="252">
        <v>1</v>
      </c>
      <c r="G326" s="253" t="s">
        <v>118</v>
      </c>
      <c r="I326" s="222" t="e">
        <f>[1]Bahan!#REF!</f>
        <v>#REF!</v>
      </c>
      <c r="J326" s="199" t="e">
        <f>F326*I326</f>
        <v>#REF!</v>
      </c>
      <c r="K326" s="194"/>
      <c r="L326" s="194"/>
      <c r="M326" s="194"/>
      <c r="N326" s="194"/>
      <c r="O326" s="195"/>
    </row>
    <row r="327" spans="4:15" ht="12.75">
      <c r="D327" s="202"/>
      <c r="E327" s="197" t="s">
        <v>61</v>
      </c>
      <c r="J327" s="197" t="e">
        <f>SUM(J325:J326)</f>
        <v>#REF!</v>
      </c>
      <c r="K327" s="194"/>
      <c r="L327" s="194"/>
      <c r="M327" s="194"/>
      <c r="N327" s="194"/>
      <c r="O327" s="195"/>
    </row>
    <row r="328" spans="4:15" ht="12.75">
      <c r="D328" s="202"/>
      <c r="E328" s="195" t="s">
        <v>131</v>
      </c>
      <c r="G328" s="202"/>
      <c r="J328" s="195" t="e">
        <f>J327*10%</f>
        <v>#REF!</v>
      </c>
      <c r="K328" s="194"/>
      <c r="L328" s="194"/>
      <c r="M328" s="194"/>
      <c r="N328" s="194"/>
      <c r="O328" s="195"/>
    </row>
    <row r="329" spans="4:15" ht="12.75">
      <c r="D329" s="202"/>
      <c r="E329" s="195" t="s">
        <v>61</v>
      </c>
      <c r="G329" s="202"/>
      <c r="J329" s="195" t="e">
        <f>SUM(J327:J328)</f>
        <v>#REF!</v>
      </c>
      <c r="K329" s="194"/>
      <c r="L329" s="194"/>
      <c r="M329" s="194"/>
      <c r="N329" s="194"/>
      <c r="O329" s="195"/>
    </row>
    <row r="330" spans="4:15" ht="12.75">
      <c r="D330" s="202"/>
      <c r="E330" s="197" t="s">
        <v>63</v>
      </c>
      <c r="G330" s="202"/>
      <c r="J330" s="197" t="e">
        <f>INT(J329/10)*10</f>
        <v>#REF!</v>
      </c>
      <c r="K330" s="194"/>
      <c r="L330" s="194"/>
      <c r="M330" s="194"/>
      <c r="N330" s="194"/>
      <c r="O330" s="195"/>
    </row>
    <row r="331" spans="4:15" ht="13.5">
      <c r="D331" s="193" t="s">
        <v>308</v>
      </c>
      <c r="E331" s="248" t="s">
        <v>309</v>
      </c>
      <c r="F331" s="249"/>
      <c r="G331" s="250"/>
      <c r="J331" s="197"/>
      <c r="K331" s="194"/>
      <c r="L331" s="194"/>
      <c r="M331" s="194"/>
      <c r="N331" s="194"/>
      <c r="O331" s="195"/>
    </row>
    <row r="332" spans="4:15" ht="14.25">
      <c r="D332" s="202"/>
      <c r="E332" s="251" t="s">
        <v>300</v>
      </c>
      <c r="F332" s="252">
        <v>0.15</v>
      </c>
      <c r="G332" s="253" t="s">
        <v>55</v>
      </c>
      <c r="I332" s="222" t="e">
        <f>I325</f>
        <v>#REF!</v>
      </c>
      <c r="J332" s="199" t="e">
        <f>F332*I332</f>
        <v>#REF!</v>
      </c>
      <c r="K332" s="194"/>
      <c r="L332" s="194"/>
      <c r="M332" s="194"/>
      <c r="N332" s="194"/>
      <c r="O332" s="195"/>
    </row>
    <row r="333" spans="4:15" ht="14.25">
      <c r="D333" s="202"/>
      <c r="E333" s="251" t="s">
        <v>307</v>
      </c>
      <c r="F333" s="252">
        <v>1</v>
      </c>
      <c r="G333" s="253" t="s">
        <v>118</v>
      </c>
      <c r="I333" s="222" t="e">
        <f>[1]Bahan!#REF!</f>
        <v>#REF!</v>
      </c>
      <c r="J333" s="199" t="e">
        <f>F333*I333</f>
        <v>#REF!</v>
      </c>
      <c r="K333" s="194"/>
      <c r="L333" s="194"/>
      <c r="M333" s="194"/>
      <c r="N333" s="194"/>
      <c r="O333" s="195"/>
    </row>
    <row r="334" spans="4:15" ht="12.75">
      <c r="D334" s="202"/>
      <c r="E334" s="197" t="s">
        <v>61</v>
      </c>
      <c r="J334" s="197" t="e">
        <f>SUM(J332:J333)</f>
        <v>#REF!</v>
      </c>
      <c r="K334" s="194"/>
      <c r="L334" s="194"/>
      <c r="M334" s="194"/>
      <c r="N334" s="194"/>
      <c r="O334" s="195"/>
    </row>
    <row r="335" spans="4:15" ht="12.75">
      <c r="D335" s="202"/>
      <c r="E335" s="197" t="s">
        <v>63</v>
      </c>
      <c r="G335" s="202"/>
      <c r="J335" s="197" t="e">
        <f>INT(#REF!/10)*10</f>
        <v>#REF!</v>
      </c>
      <c r="K335" s="194"/>
      <c r="L335" s="194"/>
      <c r="M335" s="194"/>
      <c r="N335" s="194"/>
      <c r="O335" s="195"/>
    </row>
    <row r="336" spans="4:15" ht="13.5">
      <c r="D336" s="193" t="s">
        <v>310</v>
      </c>
      <c r="E336" s="256" t="s">
        <v>311</v>
      </c>
      <c r="F336" s="249"/>
      <c r="G336" s="250"/>
      <c r="J336" s="197"/>
      <c r="K336" s="194"/>
      <c r="L336" s="194"/>
      <c r="M336" s="194"/>
      <c r="N336" s="194"/>
      <c r="O336" s="195"/>
    </row>
    <row r="337" spans="4:15" ht="14.25">
      <c r="D337" s="202"/>
      <c r="E337" s="251" t="s">
        <v>300</v>
      </c>
      <c r="F337" s="252">
        <v>0.15</v>
      </c>
      <c r="G337" s="253" t="s">
        <v>55</v>
      </c>
      <c r="I337" s="257" t="e">
        <f>[1]Upah!#REF!</f>
        <v>#REF!</v>
      </c>
      <c r="J337" s="199" t="e">
        <f>F337*I337</f>
        <v>#REF!</v>
      </c>
      <c r="K337" s="194"/>
      <c r="L337" s="194"/>
      <c r="M337" s="194"/>
      <c r="N337" s="194"/>
      <c r="O337" s="195"/>
    </row>
    <row r="338" spans="4:15" ht="14.25">
      <c r="D338" s="202"/>
      <c r="E338" s="251" t="s">
        <v>277</v>
      </c>
      <c r="F338" s="252">
        <v>0.15</v>
      </c>
      <c r="G338" s="253" t="s">
        <v>55</v>
      </c>
      <c r="I338" s="257" t="e">
        <f>[1]Upah!#REF!</f>
        <v>#REF!</v>
      </c>
      <c r="J338" s="199" t="e">
        <f>F338*I338</f>
        <v>#REF!</v>
      </c>
      <c r="K338" s="194"/>
      <c r="L338" s="194"/>
      <c r="M338" s="194"/>
      <c r="N338" s="194"/>
      <c r="O338" s="195"/>
    </row>
    <row r="339" spans="4:15" ht="14.25">
      <c r="D339" s="202"/>
      <c r="E339" s="251" t="s">
        <v>312</v>
      </c>
      <c r="F339" s="252">
        <v>1</v>
      </c>
      <c r="G339" s="253" t="s">
        <v>21</v>
      </c>
      <c r="I339" s="222" t="e">
        <f>[1]Bahan!#REF!</f>
        <v>#REF!</v>
      </c>
      <c r="J339" s="199" t="e">
        <f>F339*I339</f>
        <v>#REF!</v>
      </c>
      <c r="K339" s="194"/>
      <c r="L339" s="194"/>
      <c r="M339" s="194"/>
      <c r="N339" s="194"/>
      <c r="O339" s="195"/>
    </row>
    <row r="340" spans="4:15" ht="12.75">
      <c r="D340" s="202"/>
      <c r="E340" s="197" t="s">
        <v>61</v>
      </c>
      <c r="J340" s="197" t="e">
        <f>SUM(J337:J339)</f>
        <v>#REF!</v>
      </c>
      <c r="K340" s="194"/>
      <c r="L340" s="194"/>
      <c r="M340" s="194"/>
      <c r="N340" s="194"/>
      <c r="O340" s="195"/>
    </row>
    <row r="341" spans="4:15" ht="12.75">
      <c r="D341" s="202"/>
      <c r="E341" s="197" t="s">
        <v>63</v>
      </c>
      <c r="G341" s="202"/>
      <c r="J341" s="197" t="e">
        <f>INT(#REF!/10)*10</f>
        <v>#REF!</v>
      </c>
      <c r="K341" s="194"/>
      <c r="L341" s="194"/>
      <c r="M341" s="194"/>
      <c r="N341" s="194"/>
      <c r="O341" s="195"/>
    </row>
    <row r="342" spans="4:15" ht="13.5">
      <c r="D342" s="193" t="s">
        <v>313</v>
      </c>
      <c r="E342" s="248" t="s">
        <v>314</v>
      </c>
      <c r="F342" s="249"/>
      <c r="G342" s="250"/>
      <c r="J342" s="197"/>
      <c r="K342" s="194"/>
      <c r="L342" s="194"/>
      <c r="M342" s="194"/>
      <c r="N342" s="194"/>
      <c r="O342" s="195"/>
    </row>
    <row r="343" spans="4:15" ht="14.25">
      <c r="D343" s="202"/>
      <c r="E343" s="251" t="s">
        <v>300</v>
      </c>
      <c r="F343" s="252">
        <v>0.15</v>
      </c>
      <c r="G343" s="253" t="s">
        <v>55</v>
      </c>
      <c r="I343" s="257" t="e">
        <f>I337</f>
        <v>#REF!</v>
      </c>
      <c r="J343" s="199" t="e">
        <f>F343*I343</f>
        <v>#REF!</v>
      </c>
      <c r="K343" s="194"/>
      <c r="L343" s="194"/>
      <c r="M343" s="194"/>
      <c r="N343" s="194"/>
      <c r="O343" s="195"/>
    </row>
    <row r="344" spans="4:15" ht="14.25">
      <c r="D344" s="202"/>
      <c r="E344" s="251" t="s">
        <v>277</v>
      </c>
      <c r="F344" s="252">
        <v>0.15</v>
      </c>
      <c r="G344" s="253" t="s">
        <v>55</v>
      </c>
      <c r="I344" s="257" t="e">
        <f>I338</f>
        <v>#REF!</v>
      </c>
      <c r="J344" s="199" t="e">
        <f>F344*I344</f>
        <v>#REF!</v>
      </c>
      <c r="K344" s="194"/>
      <c r="L344" s="194"/>
      <c r="M344" s="194"/>
      <c r="N344" s="194"/>
      <c r="O344" s="195"/>
    </row>
    <row r="345" spans="4:15" ht="14.25">
      <c r="D345" s="202"/>
      <c r="E345" s="258" t="s">
        <v>315</v>
      </c>
      <c r="F345" s="252">
        <v>1</v>
      </c>
      <c r="G345" s="253" t="s">
        <v>21</v>
      </c>
      <c r="I345" s="222" t="e">
        <f>[1]Bahan!#REF!</f>
        <v>#REF!</v>
      </c>
      <c r="J345" s="199" t="e">
        <f>F345*I345</f>
        <v>#REF!</v>
      </c>
      <c r="K345" s="194"/>
      <c r="L345" s="194"/>
      <c r="M345" s="194"/>
      <c r="N345" s="194"/>
      <c r="O345" s="195"/>
    </row>
    <row r="346" spans="4:15" ht="12.75">
      <c r="D346" s="202"/>
      <c r="E346" s="197" t="s">
        <v>61</v>
      </c>
      <c r="J346" s="197" t="e">
        <f>SUM(J343:J345)</f>
        <v>#REF!</v>
      </c>
      <c r="K346" s="194"/>
      <c r="L346" s="194"/>
      <c r="M346" s="194"/>
      <c r="N346" s="194"/>
      <c r="O346" s="195"/>
    </row>
    <row r="347" spans="4:15" ht="12.75">
      <c r="D347" s="202"/>
      <c r="E347" s="197" t="s">
        <v>63</v>
      </c>
      <c r="G347" s="202"/>
      <c r="J347" s="197" t="e">
        <f>INT(#REF!/10)*10</f>
        <v>#REF!</v>
      </c>
      <c r="K347" s="194"/>
      <c r="L347" s="194"/>
      <c r="M347" s="194"/>
      <c r="N347" s="194"/>
      <c r="O347" s="195"/>
    </row>
    <row r="348" spans="4:15" ht="12.75">
      <c r="D348" s="193" t="s">
        <v>316</v>
      </c>
      <c r="E348" s="248" t="s">
        <v>317</v>
      </c>
      <c r="F348" s="174"/>
      <c r="G348" s="174"/>
      <c r="H348" s="174"/>
      <c r="I348" s="174"/>
      <c r="J348" s="197"/>
      <c r="K348" s="194"/>
      <c r="L348" s="194"/>
      <c r="M348" s="194"/>
      <c r="N348" s="194"/>
      <c r="O348" s="195"/>
    </row>
    <row r="349" spans="4:15" ht="12.75">
      <c r="E349" s="181" t="s">
        <v>1024</v>
      </c>
      <c r="F349" s="201">
        <v>1</v>
      </c>
      <c r="G349" s="212" t="s">
        <v>118</v>
      </c>
      <c r="I349" s="195" t="e">
        <f>[1]Bahan!#REF!</f>
        <v>#REF!</v>
      </c>
      <c r="J349" s="199" t="e">
        <f t="shared" ref="J349:J355" si="33">F349*I349</f>
        <v>#REF!</v>
      </c>
      <c r="K349" s="194"/>
      <c r="L349" s="194"/>
      <c r="M349" s="194"/>
      <c r="N349" s="194"/>
      <c r="O349" s="195"/>
    </row>
    <row r="350" spans="4:15" ht="12.75">
      <c r="E350" s="181" t="s">
        <v>318</v>
      </c>
      <c r="F350" s="201">
        <v>0.12</v>
      </c>
      <c r="G350" s="212" t="s">
        <v>79</v>
      </c>
      <c r="I350" s="195" t="e">
        <f>[1]Bahan!#REF!</f>
        <v>#REF!</v>
      </c>
      <c r="J350" s="199" t="e">
        <f t="shared" si="33"/>
        <v>#REF!</v>
      </c>
      <c r="K350" s="194"/>
      <c r="L350" s="194"/>
      <c r="M350" s="194"/>
      <c r="N350" s="194"/>
      <c r="O350" s="195"/>
    </row>
    <row r="351" spans="4:15" ht="12.75">
      <c r="E351" s="181" t="s">
        <v>81</v>
      </c>
      <c r="F351" s="201">
        <v>0.01</v>
      </c>
      <c r="G351" s="212" t="s">
        <v>68</v>
      </c>
      <c r="I351" s="195" t="e">
        <f>[1]Bahan!#REF!</f>
        <v>#REF!</v>
      </c>
      <c r="J351" s="199" t="e">
        <f t="shared" si="33"/>
        <v>#REF!</v>
      </c>
      <c r="K351" s="194"/>
      <c r="L351" s="194"/>
      <c r="M351" s="194"/>
      <c r="N351" s="194"/>
      <c r="O351" s="195"/>
    </row>
    <row r="352" spans="4:15" ht="12.75">
      <c r="E352" s="181" t="s">
        <v>319</v>
      </c>
      <c r="F352" s="201">
        <v>1.2</v>
      </c>
      <c r="G352" s="202" t="s">
        <v>55</v>
      </c>
      <c r="I352" s="195" t="e">
        <f>[1]Upah!#REF!</f>
        <v>#REF!</v>
      </c>
      <c r="J352" s="199" t="e">
        <f t="shared" si="33"/>
        <v>#REF!</v>
      </c>
      <c r="K352" s="194"/>
      <c r="L352" s="194"/>
      <c r="M352" s="194"/>
      <c r="N352" s="194"/>
      <c r="O352" s="195"/>
    </row>
    <row r="353" spans="4:15" ht="12.75">
      <c r="E353" s="181" t="s">
        <v>320</v>
      </c>
      <c r="F353" s="201">
        <v>1.45</v>
      </c>
      <c r="G353" s="202" t="s">
        <v>55</v>
      </c>
      <c r="I353" s="195" t="e">
        <f>[1]Upah!#REF!</f>
        <v>#REF!</v>
      </c>
      <c r="J353" s="199" t="e">
        <f t="shared" si="33"/>
        <v>#REF!</v>
      </c>
      <c r="K353" s="194"/>
      <c r="L353" s="194"/>
      <c r="M353" s="194"/>
      <c r="N353" s="194"/>
      <c r="O353" s="195"/>
    </row>
    <row r="354" spans="4:15" ht="12.75">
      <c r="E354" s="181" t="s">
        <v>321</v>
      </c>
      <c r="F354" s="201">
        <v>0.15</v>
      </c>
      <c r="G354" s="202" t="s">
        <v>55</v>
      </c>
      <c r="I354" s="195" t="e">
        <f>[1]Upah!#REF!</f>
        <v>#REF!</v>
      </c>
      <c r="J354" s="199" t="e">
        <f t="shared" si="33"/>
        <v>#REF!</v>
      </c>
      <c r="K354" s="194"/>
      <c r="L354" s="194"/>
      <c r="M354" s="194"/>
      <c r="N354" s="194"/>
      <c r="O354" s="195"/>
    </row>
    <row r="355" spans="4:15" ht="12.75">
      <c r="E355" s="181" t="s">
        <v>57</v>
      </c>
      <c r="F355" s="201">
        <v>0.1</v>
      </c>
      <c r="G355" s="202" t="s">
        <v>55</v>
      </c>
      <c r="I355" s="195">
        <f>[1]Upah!D11</f>
        <v>70000</v>
      </c>
      <c r="J355" s="199">
        <f t="shared" si="33"/>
        <v>7000</v>
      </c>
      <c r="K355" s="194"/>
      <c r="L355" s="194"/>
      <c r="M355" s="194"/>
      <c r="N355" s="194"/>
      <c r="O355" s="195"/>
    </row>
    <row r="356" spans="4:15" ht="12.75">
      <c r="E356" s="197" t="s">
        <v>61</v>
      </c>
      <c r="J356" s="197" t="e">
        <f>SUM(J349:J355)</f>
        <v>#REF!</v>
      </c>
      <c r="K356" s="194"/>
      <c r="L356" s="194"/>
      <c r="M356" s="194"/>
      <c r="N356" s="194"/>
      <c r="O356" s="195"/>
    </row>
    <row r="357" spans="4:15" ht="12.75">
      <c r="D357" s="202"/>
      <c r="E357" s="197" t="s">
        <v>63</v>
      </c>
      <c r="G357" s="202"/>
      <c r="J357" s="197" t="e">
        <f>INT(#REF!/10)*10</f>
        <v>#REF!</v>
      </c>
      <c r="K357" s="194"/>
      <c r="L357" s="194"/>
      <c r="M357" s="194"/>
      <c r="N357" s="194"/>
      <c r="O357" s="195"/>
    </row>
    <row r="358" spans="4:15" ht="12.75">
      <c r="D358" s="193" t="s">
        <v>322</v>
      </c>
      <c r="E358" s="248" t="s">
        <v>323</v>
      </c>
      <c r="F358" s="174"/>
      <c r="G358" s="174"/>
      <c r="H358" s="174"/>
      <c r="I358" s="174"/>
      <c r="J358" s="197"/>
      <c r="K358" s="194"/>
      <c r="L358" s="194"/>
      <c r="M358" s="194"/>
      <c r="N358" s="194"/>
      <c r="O358" s="195"/>
    </row>
    <row r="359" spans="4:15" ht="12.75">
      <c r="E359" s="181" t="s">
        <v>1023</v>
      </c>
      <c r="F359" s="201">
        <v>1</v>
      </c>
      <c r="G359" s="212" t="s">
        <v>118</v>
      </c>
      <c r="I359" s="195" t="e">
        <f>[1]Bahan!#REF!</f>
        <v>#REF!</v>
      </c>
      <c r="J359" s="199" t="e">
        <f>F359*I359</f>
        <v>#REF!</v>
      </c>
      <c r="K359" s="194"/>
      <c r="L359" s="194"/>
      <c r="M359" s="194"/>
      <c r="N359" s="194"/>
      <c r="O359" s="195"/>
    </row>
    <row r="360" spans="4:15" ht="12.75">
      <c r="E360" s="181" t="s">
        <v>319</v>
      </c>
      <c r="F360" s="201">
        <v>2.1</v>
      </c>
      <c r="G360" s="202" t="s">
        <v>55</v>
      </c>
      <c r="I360" s="195" t="e">
        <f>I352</f>
        <v>#REF!</v>
      </c>
      <c r="J360" s="199" t="e">
        <f>F360*I360</f>
        <v>#REF!</v>
      </c>
      <c r="K360" s="194"/>
      <c r="L360" s="194"/>
      <c r="M360" s="194"/>
      <c r="N360" s="194"/>
      <c r="O360" s="195"/>
    </row>
    <row r="361" spans="4:15" ht="12.75">
      <c r="E361" s="181" t="s">
        <v>320</v>
      </c>
      <c r="F361" s="201">
        <v>0.75</v>
      </c>
      <c r="G361" s="202" t="s">
        <v>55</v>
      </c>
      <c r="I361" s="195" t="e">
        <f>I353</f>
        <v>#REF!</v>
      </c>
      <c r="J361" s="199" t="e">
        <f>F361*I361</f>
        <v>#REF!</v>
      </c>
      <c r="K361" s="194"/>
      <c r="L361" s="194"/>
      <c r="M361" s="194"/>
      <c r="N361" s="194"/>
      <c r="O361" s="195"/>
    </row>
    <row r="362" spans="4:15" ht="12.75">
      <c r="E362" s="181" t="s">
        <v>321</v>
      </c>
      <c r="F362" s="201">
        <v>7.0000000000000007E-2</v>
      </c>
      <c r="G362" s="202" t="s">
        <v>55</v>
      </c>
      <c r="I362" s="195" t="e">
        <f>I354</f>
        <v>#REF!</v>
      </c>
      <c r="J362" s="199" t="e">
        <f>F362*I362</f>
        <v>#REF!</v>
      </c>
      <c r="K362" s="194"/>
      <c r="L362" s="194"/>
      <c r="M362" s="194"/>
      <c r="N362" s="194"/>
      <c r="O362" s="195"/>
    </row>
    <row r="363" spans="4:15" ht="12.75">
      <c r="E363" s="181" t="s">
        <v>57</v>
      </c>
      <c r="F363" s="201">
        <v>0.11</v>
      </c>
      <c r="G363" s="202" t="s">
        <v>55</v>
      </c>
      <c r="I363" s="195">
        <f>I355</f>
        <v>70000</v>
      </c>
      <c r="J363" s="199">
        <f>F363*I363</f>
        <v>7700</v>
      </c>
      <c r="K363" s="194"/>
      <c r="L363" s="194"/>
      <c r="M363" s="194"/>
      <c r="N363" s="194"/>
      <c r="O363" s="195"/>
    </row>
    <row r="364" spans="4:15" ht="12.75">
      <c r="E364" s="197" t="s">
        <v>61</v>
      </c>
      <c r="J364" s="197" t="e">
        <f>SUM(J359:J363)</f>
        <v>#REF!</v>
      </c>
      <c r="K364" s="194"/>
      <c r="L364" s="194"/>
      <c r="M364" s="194"/>
      <c r="N364" s="194"/>
      <c r="O364" s="195"/>
    </row>
    <row r="365" spans="4:15" ht="12.75">
      <c r="D365" s="202"/>
      <c r="E365" s="197" t="s">
        <v>63</v>
      </c>
      <c r="G365" s="202"/>
      <c r="J365" s="197" t="e">
        <f>INT(#REF!/10)*10</f>
        <v>#REF!</v>
      </c>
      <c r="K365" s="194"/>
      <c r="L365" s="194"/>
      <c r="M365" s="194"/>
      <c r="N365" s="194"/>
      <c r="O365" s="195"/>
    </row>
    <row r="366" spans="4:15" ht="12.75">
      <c r="D366" s="193" t="s">
        <v>324</v>
      </c>
      <c r="E366" s="248" t="s">
        <v>325</v>
      </c>
      <c r="F366" s="174"/>
      <c r="G366" s="174"/>
      <c r="H366" s="174"/>
      <c r="I366" s="174"/>
      <c r="J366" s="197"/>
      <c r="K366" s="194"/>
      <c r="L366" s="194"/>
      <c r="M366" s="194"/>
      <c r="N366" s="194"/>
      <c r="O366" s="195"/>
    </row>
    <row r="367" spans="4:15" ht="12.75">
      <c r="E367" s="181" t="s">
        <v>326</v>
      </c>
      <c r="F367" s="201">
        <v>200</v>
      </c>
      <c r="G367" s="212" t="s">
        <v>118</v>
      </c>
      <c r="I367" s="195" t="e">
        <f>[1]Bahan!#REF!</f>
        <v>#REF!</v>
      </c>
      <c r="J367" s="199" t="e">
        <f t="shared" ref="J367:J373" si="34">F367*I367</f>
        <v>#REF!</v>
      </c>
      <c r="K367" s="194"/>
      <c r="L367" s="194"/>
      <c r="M367" s="194"/>
      <c r="N367" s="194"/>
      <c r="O367" s="195"/>
    </row>
    <row r="368" spans="4:15" ht="12.75">
      <c r="E368" s="181" t="s">
        <v>318</v>
      </c>
      <c r="F368" s="201">
        <v>2.4</v>
      </c>
      <c r="G368" s="212" t="s">
        <v>79</v>
      </c>
      <c r="I368" s="195" t="e">
        <f>I350</f>
        <v>#REF!</v>
      </c>
      <c r="J368" s="199" t="e">
        <f t="shared" si="34"/>
        <v>#REF!</v>
      </c>
      <c r="K368" s="194"/>
      <c r="L368" s="194"/>
      <c r="M368" s="194"/>
      <c r="N368" s="194"/>
      <c r="O368" s="195"/>
    </row>
    <row r="369" spans="4:15" ht="12.75">
      <c r="E369" s="181" t="s">
        <v>81</v>
      </c>
      <c r="F369" s="201">
        <v>0.3</v>
      </c>
      <c r="G369" s="212" t="s">
        <v>68</v>
      </c>
      <c r="I369" s="195" t="e">
        <f>I351</f>
        <v>#REF!</v>
      </c>
      <c r="J369" s="199" t="e">
        <f t="shared" si="34"/>
        <v>#REF!</v>
      </c>
      <c r="K369" s="194"/>
      <c r="L369" s="194"/>
      <c r="M369" s="194"/>
      <c r="N369" s="194"/>
      <c r="O369" s="195"/>
    </row>
    <row r="370" spans="4:15" ht="12.75">
      <c r="E370" s="181" t="s">
        <v>186</v>
      </c>
      <c r="F370" s="201">
        <v>6</v>
      </c>
      <c r="G370" s="202" t="s">
        <v>55</v>
      </c>
      <c r="I370" s="195">
        <f>[1]Upah!D9</f>
        <v>45000</v>
      </c>
      <c r="J370" s="199">
        <f t="shared" si="34"/>
        <v>270000</v>
      </c>
      <c r="K370" s="194"/>
      <c r="L370" s="194"/>
      <c r="M370" s="194"/>
      <c r="N370" s="194"/>
      <c r="O370" s="195"/>
    </row>
    <row r="371" spans="4:15" ht="12.75">
      <c r="E371" s="181" t="s">
        <v>320</v>
      </c>
      <c r="F371" s="201">
        <v>3</v>
      </c>
      <c r="G371" s="202" t="s">
        <v>55</v>
      </c>
      <c r="I371" s="195" t="e">
        <f>[1]Upah!#REF!</f>
        <v>#REF!</v>
      </c>
      <c r="J371" s="199" t="e">
        <f t="shared" si="34"/>
        <v>#REF!</v>
      </c>
      <c r="K371" s="194"/>
      <c r="L371" s="194"/>
      <c r="M371" s="194"/>
      <c r="N371" s="194"/>
      <c r="O371" s="195"/>
    </row>
    <row r="372" spans="4:15" ht="12.75">
      <c r="E372" s="181" t="s">
        <v>321</v>
      </c>
      <c r="F372" s="201">
        <v>0.3</v>
      </c>
      <c r="G372" s="202" t="s">
        <v>55</v>
      </c>
      <c r="I372" s="195" t="e">
        <f>[1]Upah!#REF!</f>
        <v>#REF!</v>
      </c>
      <c r="J372" s="199" t="e">
        <f t="shared" si="34"/>
        <v>#REF!</v>
      </c>
      <c r="K372" s="194"/>
      <c r="L372" s="194"/>
      <c r="M372" s="194"/>
      <c r="N372" s="194"/>
      <c r="O372" s="195"/>
    </row>
    <row r="373" spans="4:15" ht="12.75">
      <c r="E373" s="181" t="s">
        <v>57</v>
      </c>
      <c r="F373" s="201">
        <v>0.3</v>
      </c>
      <c r="G373" s="202" t="s">
        <v>55</v>
      </c>
      <c r="I373" s="195">
        <f>[1]Upah!D11</f>
        <v>70000</v>
      </c>
      <c r="J373" s="199">
        <f t="shared" si="34"/>
        <v>21000</v>
      </c>
      <c r="K373" s="194"/>
      <c r="L373" s="194"/>
      <c r="M373" s="194"/>
      <c r="N373" s="194"/>
      <c r="O373" s="195"/>
    </row>
    <row r="374" spans="4:15" ht="12.75">
      <c r="E374" s="197" t="s">
        <v>61</v>
      </c>
      <c r="J374" s="197" t="e">
        <f>SUM(J367:J373)</f>
        <v>#REF!</v>
      </c>
      <c r="K374" s="194"/>
      <c r="L374" s="194"/>
      <c r="M374" s="194"/>
      <c r="N374" s="194"/>
      <c r="O374" s="195"/>
    </row>
    <row r="375" spans="4:15" ht="12.75">
      <c r="D375" s="202"/>
      <c r="E375" s="197" t="s">
        <v>63</v>
      </c>
      <c r="G375" s="202"/>
      <c r="J375" s="197" t="e">
        <f>INT(#REF!/10)*10</f>
        <v>#REF!</v>
      </c>
      <c r="K375" s="194"/>
      <c r="L375" s="194"/>
      <c r="M375" s="194"/>
      <c r="N375" s="194"/>
      <c r="O375" s="195"/>
    </row>
    <row r="376" spans="4:15" ht="12.75">
      <c r="D376" s="193" t="s">
        <v>327</v>
      </c>
      <c r="E376" s="248" t="s">
        <v>328</v>
      </c>
      <c r="F376" s="174"/>
      <c r="G376" s="174"/>
      <c r="H376" s="174"/>
      <c r="I376" s="174"/>
      <c r="J376" s="197"/>
      <c r="K376" s="194"/>
      <c r="L376" s="194"/>
      <c r="M376" s="194"/>
      <c r="N376" s="194"/>
      <c r="O376" s="195"/>
    </row>
    <row r="377" spans="4:15" ht="12.75">
      <c r="E377" s="181" t="s">
        <v>1022</v>
      </c>
      <c r="F377" s="201">
        <v>1</v>
      </c>
      <c r="G377" s="212" t="s">
        <v>118</v>
      </c>
      <c r="I377" s="195" t="e">
        <f>[1]Bahan!#REF!</f>
        <v>#REF!</v>
      </c>
      <c r="J377" s="199" t="e">
        <f>F377*I377</f>
        <v>#REF!</v>
      </c>
      <c r="K377" s="194"/>
      <c r="L377" s="194"/>
      <c r="M377" s="194"/>
      <c r="N377" s="194"/>
      <c r="O377" s="195"/>
    </row>
    <row r="378" spans="4:15" ht="12.75">
      <c r="E378" s="181" t="s">
        <v>319</v>
      </c>
      <c r="F378" s="201">
        <v>1</v>
      </c>
      <c r="G378" s="202" t="s">
        <v>55</v>
      </c>
      <c r="I378" s="195" t="e">
        <f>I360</f>
        <v>#REF!</v>
      </c>
      <c r="J378" s="199" t="e">
        <f>F378*I378</f>
        <v>#REF!</v>
      </c>
      <c r="K378" s="194"/>
      <c r="L378" s="194"/>
      <c r="M378" s="194"/>
      <c r="N378" s="194"/>
      <c r="O378" s="195"/>
    </row>
    <row r="379" spans="4:15" ht="12.75">
      <c r="E379" s="181" t="s">
        <v>320</v>
      </c>
      <c r="F379" s="201">
        <v>1.5</v>
      </c>
      <c r="G379" s="202" t="s">
        <v>55</v>
      </c>
      <c r="I379" s="195" t="e">
        <f>I361</f>
        <v>#REF!</v>
      </c>
      <c r="J379" s="199" t="e">
        <f>F379*I379</f>
        <v>#REF!</v>
      </c>
      <c r="K379" s="194"/>
      <c r="L379" s="194"/>
      <c r="M379" s="194"/>
      <c r="N379" s="194"/>
      <c r="O379" s="195"/>
    </row>
    <row r="380" spans="4:15" ht="12.75">
      <c r="E380" s="181" t="s">
        <v>321</v>
      </c>
      <c r="F380" s="201">
        <v>0.15</v>
      </c>
      <c r="G380" s="202" t="s">
        <v>55</v>
      </c>
      <c r="I380" s="195" t="e">
        <f>I362</f>
        <v>#REF!</v>
      </c>
      <c r="J380" s="199" t="e">
        <f>F380*I380</f>
        <v>#REF!</v>
      </c>
      <c r="K380" s="194"/>
      <c r="L380" s="194"/>
      <c r="M380" s="194"/>
      <c r="N380" s="194"/>
      <c r="O380" s="195"/>
    </row>
    <row r="381" spans="4:15" ht="12.75">
      <c r="E381" s="181" t="s">
        <v>57</v>
      </c>
      <c r="F381" s="201">
        <v>0.16</v>
      </c>
      <c r="G381" s="202" t="s">
        <v>55</v>
      </c>
      <c r="I381" s="195">
        <f>I363</f>
        <v>70000</v>
      </c>
      <c r="J381" s="199">
        <f>F381*I381</f>
        <v>11200</v>
      </c>
      <c r="K381" s="194"/>
      <c r="L381" s="194"/>
      <c r="M381" s="194"/>
      <c r="N381" s="194"/>
      <c r="O381" s="195"/>
    </row>
    <row r="382" spans="4:15" ht="12.75">
      <c r="E382" s="197" t="s">
        <v>61</v>
      </c>
      <c r="J382" s="197" t="e">
        <f>SUM(J377:J381)</f>
        <v>#REF!</v>
      </c>
      <c r="K382" s="194"/>
      <c r="L382" s="194"/>
      <c r="M382" s="194"/>
      <c r="N382" s="194"/>
      <c r="O382" s="195"/>
    </row>
    <row r="383" spans="4:15" ht="12.75">
      <c r="D383" s="202"/>
      <c r="E383" s="197" t="s">
        <v>63</v>
      </c>
      <c r="G383" s="202"/>
      <c r="J383" s="197" t="e">
        <f>INT(#REF!/10)*10</f>
        <v>#REF!</v>
      </c>
      <c r="K383" s="194"/>
      <c r="L383" s="194"/>
      <c r="M383" s="194"/>
      <c r="N383" s="194"/>
      <c r="O383" s="195"/>
    </row>
    <row r="384" spans="4:15" ht="12.75"/>
    <row r="385" spans="6:6" ht="12.75"/>
    <row r="386" spans="6:6" ht="12.75"/>
    <row r="387" spans="6:6" ht="12.75"/>
    <row r="388" spans="6:6" ht="12.75">
      <c r="F388" s="181"/>
    </row>
    <row r="389" spans="6:6" ht="12.75">
      <c r="F389" s="181"/>
    </row>
    <row r="390" spans="6:6" ht="12.75">
      <c r="F390" s="181"/>
    </row>
    <row r="391" spans="6:6" ht="12.75">
      <c r="F391" s="181"/>
    </row>
    <row r="392" spans="6:6" ht="12.75">
      <c r="F392" s="181"/>
    </row>
    <row r="393" spans="6:6" ht="12.75">
      <c r="F393" s="181"/>
    </row>
    <row r="394" spans="6:6" ht="12.75">
      <c r="F394" s="181"/>
    </row>
    <row r="395" spans="6:6" ht="12.75"/>
    <row r="396" spans="6:6" ht="12.75"/>
    <row r="397" spans="6:6" ht="12.75"/>
    <row r="398" spans="6:6" ht="12.75"/>
    <row r="399" spans="6:6" ht="12.75"/>
    <row r="400" spans="6:6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</sheetData>
  <sheetProtection password="FA3E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Mengitung Volume</vt:lpstr>
      <vt:lpstr>BIAYA</vt:lpstr>
      <vt:lpstr>Bahan</vt:lpstr>
      <vt:lpstr>Upah</vt:lpstr>
      <vt:lpstr>Analisa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2011-11-04T08:36:25Z</cp:lastPrinted>
  <dcterms:created xsi:type="dcterms:W3CDTF">2011-11-01T08:09:13Z</dcterms:created>
  <dcterms:modified xsi:type="dcterms:W3CDTF">2011-11-14T13:04:06Z</dcterms:modified>
</cp:coreProperties>
</file>